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ocuments\Financial\"/>
    </mc:Choice>
  </mc:AlternateContent>
  <xr:revisionPtr revIDLastSave="0" documentId="13_ncr:1_{07CD0909-A6AE-4E4E-A420-01CF5F88B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rtgage" sheetId="10" r:id="rId1"/>
    <sheet name="Selling" sheetId="3" r:id="rId2"/>
    <sheet name="Investing" sheetId="11" r:id="rId3"/>
    <sheet name="Taxes" sheetId="14" r:id="rId4"/>
    <sheet name="Tax Table" sheetId="15" r:id="rId5"/>
  </sheets>
  <calcPr calcId="181029"/>
</workbook>
</file>

<file path=xl/calcChain.xml><?xml version="1.0" encoding="utf-8"?>
<calcChain xmlns="http://schemas.openxmlformats.org/spreadsheetml/2006/main">
  <c r="B15" i="11" l="1"/>
  <c r="C16" i="14"/>
  <c r="B16" i="14"/>
  <c r="F15" i="14"/>
  <c r="E15" i="14"/>
  <c r="D15" i="14"/>
  <c r="C15" i="14"/>
  <c r="B15" i="14"/>
  <c r="B11" i="14"/>
  <c r="F14" i="14"/>
  <c r="E14" i="14"/>
  <c r="D14" i="14"/>
  <c r="C14" i="14"/>
  <c r="B14" i="14"/>
  <c r="B18" i="11"/>
  <c r="F12" i="14"/>
  <c r="E12" i="14"/>
  <c r="D12" i="14"/>
  <c r="C12" i="14"/>
  <c r="B12" i="14"/>
  <c r="F34" i="15"/>
  <c r="F35" i="15" s="1"/>
  <c r="F36" i="15" s="1"/>
  <c r="F37" i="15" s="1"/>
  <c r="F38" i="15" s="1"/>
  <c r="F39" i="15" s="1"/>
  <c r="F24" i="15"/>
  <c r="F25" i="15" s="1"/>
  <c r="F26" i="15" s="1"/>
  <c r="F27" i="15" s="1"/>
  <c r="F28" i="15" s="1"/>
  <c r="F29" i="15" s="1"/>
  <c r="F14" i="15"/>
  <c r="F15" i="15" s="1"/>
  <c r="F16" i="15" s="1"/>
  <c r="F17" i="15" s="1"/>
  <c r="F18" i="15" s="1"/>
  <c r="F19" i="15" s="1"/>
  <c r="F4" i="15"/>
  <c r="F5" i="15" s="1"/>
  <c r="F6" i="15" s="1"/>
  <c r="F7" i="15" s="1"/>
  <c r="F8" i="15" s="1"/>
  <c r="F9" i="15" s="1"/>
  <c r="F9" i="14"/>
  <c r="F10" i="14" s="1"/>
  <c r="F11" i="14" s="1"/>
  <c r="E9" i="14"/>
  <c r="E10" i="14" s="1"/>
  <c r="E11" i="14" s="1"/>
  <c r="D9" i="14"/>
  <c r="D10" i="14" s="1"/>
  <c r="D11" i="14" s="1"/>
  <c r="C9" i="14"/>
  <c r="C10" i="14" s="1"/>
  <c r="C11" i="14" s="1"/>
  <c r="B9" i="14"/>
  <c r="B10" i="14" s="1"/>
  <c r="D13" i="14" l="1"/>
  <c r="D16" i="14" s="1"/>
  <c r="D18" i="14" s="1"/>
  <c r="D20" i="14" s="1"/>
  <c r="C13" i="14"/>
  <c r="C21" i="14" s="1"/>
  <c r="E13" i="14"/>
  <c r="F13" i="14"/>
  <c r="B13" i="14"/>
  <c r="B21" i="14" s="1"/>
  <c r="E2" i="11"/>
  <c r="E3" i="11" s="1"/>
  <c r="E4" i="11" s="1"/>
  <c r="E5" i="11" s="1"/>
  <c r="E6" i="11" s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B10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2" i="11"/>
  <c r="G2" i="11" s="1"/>
  <c r="F3" i="11"/>
  <c r="B9" i="11"/>
  <c r="D3" i="11"/>
  <c r="D4" i="11" s="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G11" i="3"/>
  <c r="G10" i="3"/>
  <c r="G9" i="3"/>
  <c r="G8" i="3"/>
  <c r="G7" i="3"/>
  <c r="G6" i="3"/>
  <c r="G5" i="3"/>
  <c r="G4" i="3"/>
  <c r="G3" i="3"/>
  <c r="G2" i="3"/>
  <c r="E11" i="3"/>
  <c r="E10" i="3"/>
  <c r="E9" i="3"/>
  <c r="E8" i="3"/>
  <c r="E7" i="3"/>
  <c r="E6" i="3"/>
  <c r="E5" i="3"/>
  <c r="E4" i="3"/>
  <c r="E3" i="3"/>
  <c r="E2" i="3"/>
  <c r="D11" i="3"/>
  <c r="D10" i="3"/>
  <c r="D9" i="3"/>
  <c r="D8" i="3"/>
  <c r="D7" i="3"/>
  <c r="D6" i="3"/>
  <c r="D5" i="3"/>
  <c r="D4" i="3"/>
  <c r="D2" i="3"/>
  <c r="D3" i="3"/>
  <c r="B11" i="3"/>
  <c r="B10" i="3"/>
  <c r="B9" i="3"/>
  <c r="B8" i="3"/>
  <c r="B7" i="3"/>
  <c r="B6" i="3"/>
  <c r="B5" i="3"/>
  <c r="B4" i="3"/>
  <c r="B3" i="3"/>
  <c r="H11" i="3"/>
  <c r="H10" i="3"/>
  <c r="H9" i="3"/>
  <c r="H8" i="3"/>
  <c r="H7" i="3"/>
  <c r="H6" i="3"/>
  <c r="B25" i="10"/>
  <c r="L9" i="10"/>
  <c r="N9" i="10" s="1"/>
  <c r="L8" i="10"/>
  <c r="N8" i="10" s="1"/>
  <c r="L7" i="10"/>
  <c r="N7" i="10" s="1"/>
  <c r="L6" i="10"/>
  <c r="N6" i="10" s="1"/>
  <c r="L5" i="10"/>
  <c r="N5" i="10" s="1"/>
  <c r="L4" i="10"/>
  <c r="N4" i="10" s="1"/>
  <c r="B21" i="10"/>
  <c r="B15" i="10"/>
  <c r="E3" i="10"/>
  <c r="E4" i="10" s="1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D3" i="10"/>
  <c r="D4" i="10" s="1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B5" i="10"/>
  <c r="B10" i="10" l="1"/>
  <c r="H5" i="3"/>
  <c r="D21" i="14"/>
  <c r="F16" i="14"/>
  <c r="F21" i="14" s="1"/>
  <c r="E16" i="14"/>
  <c r="E18" i="14" s="1"/>
  <c r="E20" i="14" s="1"/>
  <c r="B24" i="10"/>
  <c r="B18" i="14"/>
  <c r="B20" i="14" s="1"/>
  <c r="C18" i="14"/>
  <c r="C20" i="14" s="1"/>
  <c r="B16" i="11"/>
  <c r="I2" i="11"/>
  <c r="G3" i="11" s="1"/>
  <c r="H3" i="3"/>
  <c r="H2" i="3"/>
  <c r="H4" i="3"/>
  <c r="G2" i="10"/>
  <c r="B9" i="10"/>
  <c r="F18" i="14" l="1"/>
  <c r="F20" i="14" s="1"/>
  <c r="E21" i="14"/>
  <c r="I3" i="11"/>
  <c r="G4" i="11" s="1"/>
  <c r="B11" i="10"/>
  <c r="F2" i="10"/>
  <c r="I2" i="10" s="1"/>
  <c r="I4" i="11" l="1"/>
  <c r="G5" i="11" s="1"/>
  <c r="G3" i="10"/>
  <c r="F3" i="10" s="1"/>
  <c r="I3" i="10" s="1"/>
  <c r="I5" i="11" l="1"/>
  <c r="G6" i="11" s="1"/>
  <c r="G4" i="10"/>
  <c r="F4" i="10" s="1"/>
  <c r="I4" i="10" s="1"/>
  <c r="I6" i="11" l="1"/>
  <c r="G7" i="11" s="1"/>
  <c r="G5" i="10"/>
  <c r="I7" i="11" l="1"/>
  <c r="G8" i="11" s="1"/>
  <c r="F5" i="10"/>
  <c r="I5" i="10" s="1"/>
  <c r="I8" i="11" l="1"/>
  <c r="G9" i="11" s="1"/>
  <c r="G6" i="10"/>
  <c r="F6" i="10" s="1"/>
  <c r="I6" i="10" s="1"/>
  <c r="I9" i="11" l="1"/>
  <c r="G10" i="11" s="1"/>
  <c r="G7" i="10"/>
  <c r="F7" i="10" s="1"/>
  <c r="I7" i="10" s="1"/>
  <c r="I10" i="11" l="1"/>
  <c r="G11" i="11" s="1"/>
  <c r="G8" i="10"/>
  <c r="F8" i="10" s="1"/>
  <c r="I8" i="10" s="1"/>
  <c r="I11" i="11" l="1"/>
  <c r="G12" i="11" s="1"/>
  <c r="G9" i="10"/>
  <c r="F9" i="10" s="1"/>
  <c r="I9" i="10" s="1"/>
  <c r="I12" i="11" l="1"/>
  <c r="G13" i="11" s="1"/>
  <c r="G10" i="10"/>
  <c r="F10" i="10" s="1"/>
  <c r="I10" i="10" s="1"/>
  <c r="I13" i="11" l="1"/>
  <c r="G14" i="11" s="1"/>
  <c r="G11" i="10"/>
  <c r="F11" i="10" s="1"/>
  <c r="I11" i="10" s="1"/>
  <c r="I14" i="11" l="1"/>
  <c r="G15" i="11" s="1"/>
  <c r="G12" i="10"/>
  <c r="F12" i="10" s="1"/>
  <c r="I12" i="10" s="1"/>
  <c r="I15" i="11" l="1"/>
  <c r="G16" i="11" s="1"/>
  <c r="G13" i="10"/>
  <c r="F13" i="10" s="1"/>
  <c r="I13" i="10" s="1"/>
  <c r="I16" i="11" l="1"/>
  <c r="G17" i="11" s="1"/>
  <c r="G14" i="10"/>
  <c r="F14" i="10" s="1"/>
  <c r="I14" i="10" s="1"/>
  <c r="I17" i="11" l="1"/>
  <c r="G18" i="11" s="1"/>
  <c r="G15" i="10"/>
  <c r="F15" i="10" s="1"/>
  <c r="I15" i="10" s="1"/>
  <c r="I18" i="11" l="1"/>
  <c r="G19" i="11" s="1"/>
  <c r="G16" i="10"/>
  <c r="F16" i="10" s="1"/>
  <c r="I16" i="10" s="1"/>
  <c r="I19" i="11" l="1"/>
  <c r="G20" i="11" s="1"/>
  <c r="G17" i="10"/>
  <c r="F17" i="10" s="1"/>
  <c r="I17" i="10" s="1"/>
  <c r="I20" i="11" l="1"/>
  <c r="G21" i="11" s="1"/>
  <c r="G18" i="10"/>
  <c r="F18" i="10" s="1"/>
  <c r="I18" i="10" s="1"/>
  <c r="I21" i="11" l="1"/>
  <c r="G22" i="11" s="1"/>
  <c r="G19" i="10"/>
  <c r="F19" i="10" s="1"/>
  <c r="I19" i="10" s="1"/>
  <c r="I22" i="11" l="1"/>
  <c r="G23" i="11" s="1"/>
  <c r="G20" i="10"/>
  <c r="F20" i="10" s="1"/>
  <c r="I20" i="10" s="1"/>
  <c r="I23" i="11" l="1"/>
  <c r="G24" i="11" s="1"/>
  <c r="G21" i="10"/>
  <c r="F21" i="10" s="1"/>
  <c r="I21" i="10" s="1"/>
  <c r="I24" i="11" l="1"/>
  <c r="G25" i="11" s="1"/>
  <c r="G22" i="10"/>
  <c r="F22" i="10" s="1"/>
  <c r="I22" i="10" s="1"/>
  <c r="I25" i="11" l="1"/>
  <c r="G26" i="11" s="1"/>
  <c r="G23" i="10"/>
  <c r="F23" i="10" s="1"/>
  <c r="I23" i="10" s="1"/>
  <c r="I26" i="11" l="1"/>
  <c r="G27" i="11" s="1"/>
  <c r="G24" i="10"/>
  <c r="F24" i="10" s="1"/>
  <c r="I24" i="10" s="1"/>
  <c r="I27" i="11" l="1"/>
  <c r="G28" i="11" s="1"/>
  <c r="G25" i="10"/>
  <c r="F25" i="10" s="1"/>
  <c r="I25" i="10" s="1"/>
  <c r="I28" i="11" l="1"/>
  <c r="G29" i="11" s="1"/>
  <c r="G26" i="10"/>
  <c r="F26" i="10" s="1"/>
  <c r="I26" i="10" s="1"/>
  <c r="I29" i="11" l="1"/>
  <c r="G30" i="11" s="1"/>
  <c r="G27" i="10"/>
  <c r="F27" i="10" s="1"/>
  <c r="I27" i="10" s="1"/>
  <c r="I30" i="11" l="1"/>
  <c r="G31" i="11" s="1"/>
  <c r="G28" i="10"/>
  <c r="F28" i="10" s="1"/>
  <c r="I28" i="10" s="1"/>
  <c r="I31" i="11" l="1"/>
  <c r="G32" i="11" s="1"/>
  <c r="G29" i="10"/>
  <c r="F29" i="10" s="1"/>
  <c r="I29" i="10" s="1"/>
  <c r="I32" i="11" l="1"/>
  <c r="G33" i="11" s="1"/>
  <c r="G30" i="10"/>
  <c r="F30" i="10" s="1"/>
  <c r="I30" i="10" s="1"/>
  <c r="I33" i="11" l="1"/>
  <c r="G34" i="11" s="1"/>
  <c r="G31" i="10"/>
  <c r="F31" i="10" s="1"/>
  <c r="I31" i="10" s="1"/>
  <c r="I34" i="11" l="1"/>
  <c r="G35" i="11" s="1"/>
  <c r="G32" i="10"/>
  <c r="F32" i="10" s="1"/>
  <c r="I32" i="10" s="1"/>
  <c r="I35" i="11" l="1"/>
  <c r="G36" i="11" s="1"/>
  <c r="G33" i="10"/>
  <c r="F33" i="10" s="1"/>
  <c r="I33" i="10" s="1"/>
  <c r="I36" i="11" l="1"/>
  <c r="G37" i="11" s="1"/>
  <c r="G34" i="10"/>
  <c r="F34" i="10" s="1"/>
  <c r="I34" i="10" s="1"/>
  <c r="I37" i="11" l="1"/>
  <c r="G38" i="11" s="1"/>
  <c r="G35" i="10"/>
  <c r="F35" i="10" s="1"/>
  <c r="I35" i="10" s="1"/>
  <c r="I38" i="11" l="1"/>
  <c r="G39" i="11" s="1"/>
  <c r="G36" i="10"/>
  <c r="F36" i="10" s="1"/>
  <c r="I36" i="10" s="1"/>
  <c r="I39" i="11" l="1"/>
  <c r="G40" i="11" s="1"/>
  <c r="G37" i="10"/>
  <c r="F37" i="10" s="1"/>
  <c r="I37" i="10" s="1"/>
  <c r="I40" i="11" l="1"/>
  <c r="G41" i="11" s="1"/>
  <c r="G38" i="10"/>
  <c r="F38" i="10" s="1"/>
  <c r="I38" i="10" s="1"/>
  <c r="I41" i="11" l="1"/>
  <c r="G42" i="11" s="1"/>
  <c r="G39" i="10"/>
  <c r="F39" i="10" s="1"/>
  <c r="I39" i="10" s="1"/>
  <c r="I42" i="11" l="1"/>
  <c r="G43" i="11" s="1"/>
  <c r="G40" i="10"/>
  <c r="F40" i="10" s="1"/>
  <c r="I40" i="10" s="1"/>
  <c r="I43" i="11" l="1"/>
  <c r="G44" i="11" s="1"/>
  <c r="G41" i="10"/>
  <c r="F41" i="10" s="1"/>
  <c r="I41" i="10" s="1"/>
  <c r="I44" i="11" l="1"/>
  <c r="G45" i="11" s="1"/>
  <c r="G42" i="10"/>
  <c r="F42" i="10" s="1"/>
  <c r="I42" i="10" s="1"/>
  <c r="I45" i="11" l="1"/>
  <c r="G46" i="11" s="1"/>
  <c r="G43" i="10"/>
  <c r="F43" i="10" s="1"/>
  <c r="I43" i="10" s="1"/>
  <c r="I46" i="11" l="1"/>
  <c r="G47" i="11" s="1"/>
  <c r="G44" i="10"/>
  <c r="F44" i="10" s="1"/>
  <c r="I44" i="10" s="1"/>
  <c r="I47" i="11" l="1"/>
  <c r="G48" i="11" s="1"/>
  <c r="G45" i="10"/>
  <c r="F45" i="10" s="1"/>
  <c r="I45" i="10" s="1"/>
  <c r="I48" i="11" l="1"/>
  <c r="G49" i="11" s="1"/>
  <c r="G46" i="10"/>
  <c r="F46" i="10" s="1"/>
  <c r="I46" i="10" s="1"/>
  <c r="I49" i="11" l="1"/>
  <c r="G50" i="11" s="1"/>
  <c r="G47" i="10"/>
  <c r="F47" i="10" s="1"/>
  <c r="I47" i="10" s="1"/>
  <c r="I50" i="11" l="1"/>
  <c r="G51" i="11" s="1"/>
  <c r="G48" i="10"/>
  <c r="F48" i="10" s="1"/>
  <c r="I48" i="10" s="1"/>
  <c r="I51" i="11" l="1"/>
  <c r="G52" i="11" s="1"/>
  <c r="G49" i="10"/>
  <c r="F49" i="10" s="1"/>
  <c r="I49" i="10" s="1"/>
  <c r="I52" i="11" l="1"/>
  <c r="G53" i="11" s="1"/>
  <c r="G50" i="10"/>
  <c r="F50" i="10" s="1"/>
  <c r="I50" i="10" s="1"/>
  <c r="I53" i="11" l="1"/>
  <c r="G54" i="11" s="1"/>
  <c r="G51" i="10"/>
  <c r="F51" i="10" s="1"/>
  <c r="I51" i="10" s="1"/>
  <c r="I54" i="11" l="1"/>
  <c r="G55" i="11" s="1"/>
  <c r="G52" i="10"/>
  <c r="F52" i="10" s="1"/>
  <c r="I52" i="10" s="1"/>
  <c r="I55" i="11" l="1"/>
  <c r="G56" i="11" s="1"/>
  <c r="G53" i="10"/>
  <c r="F53" i="10" s="1"/>
  <c r="I53" i="10" s="1"/>
  <c r="I56" i="11" l="1"/>
  <c r="G57" i="11" s="1"/>
  <c r="G54" i="10"/>
  <c r="F54" i="10" s="1"/>
  <c r="I54" i="10" s="1"/>
  <c r="I57" i="11" l="1"/>
  <c r="G58" i="11" s="1"/>
  <c r="G55" i="10"/>
  <c r="F55" i="10" s="1"/>
  <c r="I55" i="10" s="1"/>
  <c r="I58" i="11" l="1"/>
  <c r="G59" i="11" s="1"/>
  <c r="G56" i="10"/>
  <c r="F56" i="10" s="1"/>
  <c r="I56" i="10" s="1"/>
  <c r="I59" i="11" l="1"/>
  <c r="G60" i="11" s="1"/>
  <c r="G57" i="10"/>
  <c r="F57" i="10" s="1"/>
  <c r="I57" i="10" s="1"/>
  <c r="I60" i="11" l="1"/>
  <c r="G61" i="11" s="1"/>
  <c r="G58" i="10"/>
  <c r="F58" i="10" s="1"/>
  <c r="I58" i="10" s="1"/>
  <c r="I61" i="11" l="1"/>
  <c r="G62" i="11" s="1"/>
  <c r="G59" i="10"/>
  <c r="F59" i="10" s="1"/>
  <c r="I59" i="10" s="1"/>
  <c r="I62" i="11" l="1"/>
  <c r="G63" i="11" s="1"/>
  <c r="G60" i="10"/>
  <c r="F60" i="10" s="1"/>
  <c r="I60" i="10" s="1"/>
  <c r="I63" i="11" l="1"/>
  <c r="G64" i="11" s="1"/>
  <c r="G61" i="10"/>
  <c r="F61" i="10" s="1"/>
  <c r="I61" i="10" s="1"/>
  <c r="I64" i="11" l="1"/>
  <c r="G65" i="11" s="1"/>
  <c r="G62" i="10"/>
  <c r="F62" i="10" s="1"/>
  <c r="I62" i="10" s="1"/>
  <c r="I65" i="11" l="1"/>
  <c r="G66" i="11" s="1"/>
  <c r="G63" i="10"/>
  <c r="F63" i="10" s="1"/>
  <c r="I63" i="10" s="1"/>
  <c r="I66" i="11" l="1"/>
  <c r="G67" i="11" s="1"/>
  <c r="G64" i="10"/>
  <c r="F64" i="10" s="1"/>
  <c r="I64" i="10" s="1"/>
  <c r="I67" i="11" l="1"/>
  <c r="G68" i="11" s="1"/>
  <c r="G65" i="10"/>
  <c r="F65" i="10" s="1"/>
  <c r="I65" i="10" s="1"/>
  <c r="I68" i="11" l="1"/>
  <c r="G69" i="11" s="1"/>
  <c r="G66" i="10"/>
  <c r="F66" i="10" s="1"/>
  <c r="I66" i="10" s="1"/>
  <c r="I69" i="11" l="1"/>
  <c r="G70" i="11" s="1"/>
  <c r="G67" i="10"/>
  <c r="F67" i="10" s="1"/>
  <c r="I67" i="10" s="1"/>
  <c r="I70" i="11" l="1"/>
  <c r="G71" i="11" s="1"/>
  <c r="G68" i="10"/>
  <c r="F68" i="10" s="1"/>
  <c r="I68" i="10" s="1"/>
  <c r="I71" i="11" l="1"/>
  <c r="G72" i="11" s="1"/>
  <c r="G69" i="10"/>
  <c r="F69" i="10" s="1"/>
  <c r="I69" i="10" s="1"/>
  <c r="I72" i="11" l="1"/>
  <c r="G73" i="11" s="1"/>
  <c r="G70" i="10"/>
  <c r="F70" i="10" s="1"/>
  <c r="I70" i="10" s="1"/>
  <c r="I73" i="11" l="1"/>
  <c r="G74" i="11" s="1"/>
  <c r="G71" i="10"/>
  <c r="F71" i="10" s="1"/>
  <c r="I71" i="10" s="1"/>
  <c r="I74" i="11" l="1"/>
  <c r="G75" i="11" s="1"/>
  <c r="G72" i="10"/>
  <c r="F72" i="10" s="1"/>
  <c r="I72" i="10" s="1"/>
  <c r="I75" i="11" l="1"/>
  <c r="G76" i="11" s="1"/>
  <c r="G73" i="10"/>
  <c r="F73" i="10" s="1"/>
  <c r="I73" i="10" s="1"/>
  <c r="I76" i="11" l="1"/>
  <c r="G74" i="10"/>
  <c r="F74" i="10" s="1"/>
  <c r="I74" i="10" s="1"/>
  <c r="G75" i="10" l="1"/>
  <c r="F75" i="10" s="1"/>
  <c r="I75" i="10" s="1"/>
  <c r="G76" i="10" l="1"/>
  <c r="F76" i="10" s="1"/>
  <c r="I76" i="10" s="1"/>
  <c r="G77" i="10" l="1"/>
  <c r="F77" i="10" s="1"/>
  <c r="I77" i="10" s="1"/>
  <c r="G78" i="10" l="1"/>
  <c r="F78" i="10" s="1"/>
  <c r="I78" i="10" s="1"/>
  <c r="G79" i="10" l="1"/>
  <c r="F79" i="10" s="1"/>
  <c r="I79" i="10" s="1"/>
  <c r="G80" i="10" l="1"/>
  <c r="F80" i="10" s="1"/>
  <c r="I80" i="10" s="1"/>
  <c r="G81" i="10" l="1"/>
  <c r="F81" i="10" s="1"/>
  <c r="I81" i="10" s="1"/>
  <c r="G82" i="10" l="1"/>
  <c r="F82" i="10" s="1"/>
  <c r="I82" i="10" s="1"/>
  <c r="G83" i="10" l="1"/>
  <c r="F83" i="10" s="1"/>
  <c r="I83" i="10" s="1"/>
  <c r="G84" i="10" l="1"/>
  <c r="F84" i="10" s="1"/>
  <c r="I84" i="10" s="1"/>
  <c r="G85" i="10" l="1"/>
  <c r="F85" i="10" s="1"/>
  <c r="I85" i="10" s="1"/>
  <c r="G86" i="10" l="1"/>
  <c r="F86" i="10" s="1"/>
  <c r="I86" i="10" s="1"/>
  <c r="G87" i="10" l="1"/>
  <c r="F87" i="10" s="1"/>
  <c r="I87" i="10" s="1"/>
  <c r="G88" i="10" l="1"/>
  <c r="F88" i="10" s="1"/>
  <c r="I88" i="10" s="1"/>
  <c r="G89" i="10" l="1"/>
  <c r="F89" i="10" s="1"/>
  <c r="I89" i="10" s="1"/>
  <c r="G90" i="10" l="1"/>
  <c r="F90" i="10" s="1"/>
  <c r="I90" i="10" s="1"/>
  <c r="G91" i="10" l="1"/>
  <c r="F91" i="10" s="1"/>
  <c r="I91" i="10" s="1"/>
  <c r="G92" i="10" l="1"/>
  <c r="F92" i="10" s="1"/>
  <c r="I92" i="10" s="1"/>
  <c r="G93" i="10" l="1"/>
  <c r="F93" i="10" s="1"/>
  <c r="I93" i="10" s="1"/>
  <c r="G94" i="10" l="1"/>
  <c r="F94" i="10" s="1"/>
  <c r="I94" i="10" s="1"/>
  <c r="G95" i="10" l="1"/>
  <c r="F95" i="10" s="1"/>
  <c r="I95" i="10" s="1"/>
  <c r="G96" i="10" l="1"/>
  <c r="F96" i="10" s="1"/>
  <c r="I96" i="10" s="1"/>
  <c r="G97" i="10" l="1"/>
  <c r="F97" i="10" s="1"/>
  <c r="I97" i="10" s="1"/>
  <c r="G98" i="10" l="1"/>
  <c r="F98" i="10" s="1"/>
  <c r="I98" i="10" s="1"/>
  <c r="G99" i="10" l="1"/>
  <c r="F99" i="10" s="1"/>
  <c r="I99" i="10" s="1"/>
  <c r="G100" i="10" l="1"/>
  <c r="F100" i="10" s="1"/>
  <c r="I100" i="10" s="1"/>
  <c r="G101" i="10" l="1"/>
  <c r="F101" i="10" s="1"/>
  <c r="I101" i="10" s="1"/>
  <c r="G102" i="10" l="1"/>
  <c r="F102" i="10" s="1"/>
  <c r="I102" i="10" s="1"/>
  <c r="G103" i="10" l="1"/>
  <c r="F103" i="10" s="1"/>
  <c r="I103" i="10" s="1"/>
  <c r="G104" i="10" l="1"/>
  <c r="F104" i="10" s="1"/>
  <c r="I104" i="10" s="1"/>
  <c r="G105" i="10" l="1"/>
  <c r="F105" i="10" s="1"/>
  <c r="I105" i="10" s="1"/>
  <c r="G106" i="10" l="1"/>
  <c r="F106" i="10" s="1"/>
  <c r="I106" i="10" s="1"/>
  <c r="G107" i="10" l="1"/>
  <c r="F107" i="10" s="1"/>
  <c r="I107" i="10" s="1"/>
  <c r="G108" i="10" l="1"/>
  <c r="F108" i="10" s="1"/>
  <c r="I108" i="10" s="1"/>
  <c r="G109" i="10" l="1"/>
  <c r="F109" i="10" s="1"/>
  <c r="I109" i="10" s="1"/>
  <c r="G110" i="10" l="1"/>
  <c r="F110" i="10" s="1"/>
  <c r="I110" i="10" s="1"/>
  <c r="G111" i="10" l="1"/>
  <c r="F111" i="10" s="1"/>
  <c r="I111" i="10" s="1"/>
  <c r="G112" i="10" l="1"/>
  <c r="F112" i="10" s="1"/>
  <c r="I112" i="10" s="1"/>
  <c r="G113" i="10" l="1"/>
  <c r="F113" i="10" s="1"/>
  <c r="I113" i="10" s="1"/>
  <c r="G114" i="10" l="1"/>
  <c r="F114" i="10" s="1"/>
  <c r="I114" i="10" s="1"/>
  <c r="G115" i="10" l="1"/>
  <c r="F115" i="10" s="1"/>
  <c r="I115" i="10" s="1"/>
  <c r="G116" i="10" l="1"/>
  <c r="F116" i="10" s="1"/>
  <c r="I116" i="10" s="1"/>
  <c r="G117" i="10" l="1"/>
  <c r="F117" i="10" s="1"/>
  <c r="I117" i="10" s="1"/>
  <c r="G118" i="10" l="1"/>
  <c r="F118" i="10" s="1"/>
  <c r="I118" i="10" s="1"/>
  <c r="G119" i="10" l="1"/>
  <c r="F119" i="10" s="1"/>
  <c r="I119" i="10" s="1"/>
  <c r="G120" i="10" l="1"/>
  <c r="F120" i="10" s="1"/>
  <c r="I120" i="10" s="1"/>
  <c r="G121" i="10" l="1"/>
  <c r="F121" i="10" s="1"/>
  <c r="I121" i="10" s="1"/>
  <c r="G122" i="10" l="1"/>
  <c r="F122" i="10" s="1"/>
  <c r="I122" i="10" s="1"/>
  <c r="G123" i="10" l="1"/>
  <c r="F123" i="10" s="1"/>
  <c r="I123" i="10" s="1"/>
  <c r="G124" i="10" l="1"/>
  <c r="F124" i="10" s="1"/>
  <c r="I124" i="10" s="1"/>
  <c r="G125" i="10" l="1"/>
  <c r="F125" i="10" s="1"/>
  <c r="I125" i="10" s="1"/>
  <c r="G126" i="10" l="1"/>
  <c r="F126" i="10" s="1"/>
  <c r="I126" i="10" s="1"/>
  <c r="G127" i="10" l="1"/>
  <c r="F127" i="10" s="1"/>
  <c r="I127" i="10" s="1"/>
  <c r="G128" i="10" l="1"/>
  <c r="F128" i="10" s="1"/>
  <c r="I128" i="10" s="1"/>
  <c r="G129" i="10" l="1"/>
  <c r="F129" i="10" s="1"/>
  <c r="I129" i="10" s="1"/>
  <c r="G130" i="10" l="1"/>
  <c r="F130" i="10" s="1"/>
  <c r="I130" i="10" s="1"/>
  <c r="G131" i="10" l="1"/>
  <c r="F131" i="10" s="1"/>
  <c r="I131" i="10" s="1"/>
  <c r="G132" i="10" l="1"/>
  <c r="F132" i="10" s="1"/>
  <c r="I132" i="10" s="1"/>
  <c r="G133" i="10" l="1"/>
  <c r="F133" i="10" s="1"/>
  <c r="I133" i="10" s="1"/>
  <c r="G134" i="10" l="1"/>
  <c r="F134" i="10" s="1"/>
  <c r="I134" i="10" s="1"/>
  <c r="G135" i="10" l="1"/>
  <c r="F135" i="10" s="1"/>
  <c r="I135" i="10" s="1"/>
  <c r="G136" i="10" l="1"/>
  <c r="F136" i="10" s="1"/>
  <c r="I136" i="10" s="1"/>
  <c r="G137" i="10" l="1"/>
  <c r="F137" i="10" s="1"/>
  <c r="I137" i="10" s="1"/>
  <c r="G138" i="10" l="1"/>
  <c r="F138" i="10" s="1"/>
  <c r="I138" i="10" s="1"/>
  <c r="G139" i="10" l="1"/>
  <c r="F139" i="10" s="1"/>
  <c r="I139" i="10" s="1"/>
  <c r="G140" i="10" l="1"/>
  <c r="F140" i="10" s="1"/>
  <c r="I140" i="10" s="1"/>
  <c r="G141" i="10" l="1"/>
  <c r="F141" i="10" s="1"/>
  <c r="I141" i="10" s="1"/>
  <c r="G142" i="10" l="1"/>
  <c r="F142" i="10" s="1"/>
  <c r="I142" i="10" s="1"/>
  <c r="G143" i="10" l="1"/>
  <c r="F143" i="10" s="1"/>
  <c r="I143" i="10" s="1"/>
  <c r="G144" i="10" l="1"/>
  <c r="F144" i="10" s="1"/>
  <c r="I144" i="10" s="1"/>
  <c r="G145" i="10" l="1"/>
  <c r="F145" i="10" s="1"/>
  <c r="I145" i="10" s="1"/>
  <c r="G146" i="10" l="1"/>
  <c r="F146" i="10" s="1"/>
  <c r="I146" i="10" s="1"/>
  <c r="G147" i="10" l="1"/>
  <c r="F147" i="10" s="1"/>
  <c r="I147" i="10" s="1"/>
  <c r="G148" i="10" l="1"/>
  <c r="F148" i="10" s="1"/>
  <c r="I148" i="10" s="1"/>
  <c r="G149" i="10" l="1"/>
  <c r="F149" i="10" s="1"/>
  <c r="I149" i="10" s="1"/>
  <c r="G150" i="10" l="1"/>
  <c r="F150" i="10" s="1"/>
  <c r="I150" i="10" s="1"/>
  <c r="G151" i="10" l="1"/>
  <c r="F151" i="10" s="1"/>
  <c r="I151" i="10" s="1"/>
  <c r="G152" i="10" l="1"/>
  <c r="F152" i="10" s="1"/>
  <c r="I152" i="10" s="1"/>
  <c r="G153" i="10" l="1"/>
  <c r="F153" i="10" s="1"/>
  <c r="I153" i="10" s="1"/>
  <c r="G154" i="10" l="1"/>
  <c r="F154" i="10" s="1"/>
  <c r="I154" i="10" s="1"/>
  <c r="G155" i="10" l="1"/>
  <c r="F155" i="10" s="1"/>
  <c r="I155" i="10" s="1"/>
  <c r="G156" i="10" l="1"/>
  <c r="F156" i="10" s="1"/>
  <c r="I156" i="10" s="1"/>
  <c r="G157" i="10" l="1"/>
  <c r="F157" i="10" s="1"/>
  <c r="I157" i="10" s="1"/>
  <c r="G158" i="10" l="1"/>
  <c r="F158" i="10" s="1"/>
  <c r="I158" i="10" s="1"/>
  <c r="G159" i="10" l="1"/>
  <c r="F159" i="10" s="1"/>
  <c r="I159" i="10" s="1"/>
  <c r="G160" i="10" l="1"/>
  <c r="F160" i="10" s="1"/>
  <c r="I160" i="10" s="1"/>
  <c r="G161" i="10" l="1"/>
  <c r="F161" i="10" s="1"/>
  <c r="I161" i="10" s="1"/>
  <c r="G162" i="10" l="1"/>
  <c r="F162" i="10" s="1"/>
  <c r="I162" i="10" s="1"/>
  <c r="G163" i="10" l="1"/>
  <c r="F163" i="10" s="1"/>
  <c r="I163" i="10" s="1"/>
  <c r="G164" i="10" l="1"/>
  <c r="F164" i="10" s="1"/>
  <c r="I164" i="10" s="1"/>
  <c r="G165" i="10" l="1"/>
  <c r="F165" i="10" s="1"/>
  <c r="I165" i="10" s="1"/>
  <c r="G166" i="10" l="1"/>
  <c r="F166" i="10" s="1"/>
  <c r="I166" i="10" s="1"/>
  <c r="G167" i="10" l="1"/>
  <c r="F167" i="10" s="1"/>
  <c r="I167" i="10" s="1"/>
  <c r="G168" i="10" l="1"/>
  <c r="F168" i="10" s="1"/>
  <c r="I168" i="10" s="1"/>
  <c r="G169" i="10" l="1"/>
  <c r="F169" i="10" s="1"/>
  <c r="I169" i="10" s="1"/>
  <c r="G170" i="10" l="1"/>
  <c r="F170" i="10" s="1"/>
  <c r="I170" i="10" s="1"/>
  <c r="G171" i="10" l="1"/>
  <c r="F171" i="10" s="1"/>
  <c r="I171" i="10" s="1"/>
  <c r="G172" i="10" l="1"/>
  <c r="F172" i="10" s="1"/>
  <c r="I172" i="10" s="1"/>
  <c r="G173" i="10" l="1"/>
  <c r="F173" i="10" s="1"/>
  <c r="I173" i="10" s="1"/>
  <c r="G174" i="10" l="1"/>
  <c r="F174" i="10" s="1"/>
  <c r="I174" i="10" s="1"/>
  <c r="G175" i="10" l="1"/>
  <c r="F175" i="10" s="1"/>
  <c r="I175" i="10" s="1"/>
  <c r="G176" i="10" l="1"/>
  <c r="F176" i="10" s="1"/>
  <c r="I176" i="10" s="1"/>
  <c r="G177" i="10" l="1"/>
  <c r="F177" i="10" s="1"/>
  <c r="I177" i="10" s="1"/>
  <c r="G178" i="10" l="1"/>
  <c r="F178" i="10" s="1"/>
  <c r="I178" i="10" s="1"/>
  <c r="G179" i="10" l="1"/>
  <c r="F179" i="10" s="1"/>
  <c r="I179" i="10" s="1"/>
  <c r="G180" i="10" l="1"/>
  <c r="F180" i="10" s="1"/>
  <c r="I180" i="10" s="1"/>
  <c r="G181" i="10" l="1"/>
  <c r="F181" i="10" s="1"/>
  <c r="I181" i="10" s="1"/>
  <c r="G182" i="10" l="1"/>
  <c r="F182" i="10" s="1"/>
  <c r="I182" i="10" s="1"/>
  <c r="G183" i="10" l="1"/>
  <c r="F183" i="10" s="1"/>
  <c r="I183" i="10" s="1"/>
  <c r="G184" i="10" l="1"/>
  <c r="F184" i="10" s="1"/>
  <c r="I184" i="10" s="1"/>
  <c r="G185" i="10" l="1"/>
  <c r="F185" i="10" s="1"/>
  <c r="I185" i="10" s="1"/>
  <c r="G186" i="10" l="1"/>
  <c r="F186" i="10" s="1"/>
  <c r="I186" i="10" s="1"/>
  <c r="G187" i="10" l="1"/>
  <c r="F187" i="10" s="1"/>
  <c r="I187" i="10" s="1"/>
  <c r="G188" i="10" l="1"/>
  <c r="F188" i="10" s="1"/>
  <c r="I188" i="10" s="1"/>
  <c r="G189" i="10" l="1"/>
  <c r="F189" i="10" s="1"/>
  <c r="I189" i="10" s="1"/>
  <c r="G190" i="10" l="1"/>
  <c r="F190" i="10" s="1"/>
  <c r="I190" i="10" s="1"/>
  <c r="G191" i="10" l="1"/>
  <c r="F191" i="10" s="1"/>
  <c r="I191" i="10" s="1"/>
  <c r="G192" i="10" l="1"/>
  <c r="F192" i="10" s="1"/>
  <c r="I192" i="10" s="1"/>
  <c r="G193" i="10" l="1"/>
  <c r="F193" i="10" s="1"/>
  <c r="I193" i="10" s="1"/>
  <c r="G194" i="10" l="1"/>
  <c r="F194" i="10" s="1"/>
  <c r="I194" i="10" s="1"/>
  <c r="G195" i="10" l="1"/>
  <c r="F195" i="10" s="1"/>
  <c r="I195" i="10" s="1"/>
  <c r="G196" i="10" l="1"/>
  <c r="F196" i="10" s="1"/>
  <c r="I196" i="10" s="1"/>
  <c r="G197" i="10" l="1"/>
  <c r="F197" i="10" s="1"/>
  <c r="I197" i="10" s="1"/>
  <c r="G198" i="10" l="1"/>
  <c r="F198" i="10" s="1"/>
  <c r="I198" i="10" s="1"/>
  <c r="G199" i="10" l="1"/>
  <c r="F199" i="10" s="1"/>
  <c r="I199" i="10" s="1"/>
  <c r="G200" i="10" l="1"/>
  <c r="F200" i="10" s="1"/>
  <c r="I200" i="10" s="1"/>
  <c r="G201" i="10" l="1"/>
  <c r="F201" i="10" s="1"/>
  <c r="I201" i="10" s="1"/>
  <c r="G202" i="10" l="1"/>
  <c r="F202" i="10" s="1"/>
  <c r="I202" i="10" s="1"/>
  <c r="G203" i="10" l="1"/>
  <c r="F203" i="10" s="1"/>
  <c r="I203" i="10" s="1"/>
  <c r="G204" i="10" l="1"/>
  <c r="F204" i="10" s="1"/>
  <c r="I204" i="10" s="1"/>
  <c r="G205" i="10" l="1"/>
  <c r="F205" i="10" s="1"/>
  <c r="I205" i="10" s="1"/>
  <c r="G206" i="10" l="1"/>
  <c r="F206" i="10" s="1"/>
  <c r="I206" i="10" s="1"/>
  <c r="G207" i="10" l="1"/>
  <c r="F207" i="10" s="1"/>
  <c r="I207" i="10" s="1"/>
  <c r="G208" i="10" l="1"/>
  <c r="F208" i="10" s="1"/>
  <c r="I208" i="10" s="1"/>
  <c r="G209" i="10" l="1"/>
  <c r="F209" i="10" s="1"/>
  <c r="I209" i="10" s="1"/>
  <c r="G210" i="10" l="1"/>
  <c r="F210" i="10" s="1"/>
  <c r="I210" i="10" s="1"/>
  <c r="G211" i="10" l="1"/>
  <c r="F211" i="10" s="1"/>
  <c r="I211" i="10" s="1"/>
  <c r="G212" i="10" l="1"/>
  <c r="F212" i="10" s="1"/>
  <c r="I212" i="10" s="1"/>
  <c r="G213" i="10" l="1"/>
  <c r="F213" i="10" s="1"/>
  <c r="I213" i="10" s="1"/>
  <c r="G214" i="10" l="1"/>
  <c r="F214" i="10" s="1"/>
  <c r="I214" i="10" s="1"/>
  <c r="G215" i="10" l="1"/>
  <c r="F215" i="10" s="1"/>
  <c r="I215" i="10" s="1"/>
  <c r="G216" i="10" l="1"/>
  <c r="F216" i="10" s="1"/>
  <c r="I216" i="10" s="1"/>
  <c r="G217" i="10" l="1"/>
  <c r="F217" i="10" s="1"/>
  <c r="I217" i="10" s="1"/>
  <c r="G218" i="10" l="1"/>
  <c r="F218" i="10" s="1"/>
  <c r="I218" i="10" s="1"/>
  <c r="G219" i="10" l="1"/>
  <c r="F219" i="10" s="1"/>
  <c r="I219" i="10" s="1"/>
  <c r="G220" i="10" l="1"/>
  <c r="F220" i="10" s="1"/>
  <c r="I220" i="10" s="1"/>
  <c r="G221" i="10" l="1"/>
  <c r="F221" i="10" s="1"/>
  <c r="I221" i="10" s="1"/>
  <c r="G222" i="10" l="1"/>
  <c r="F222" i="10" s="1"/>
  <c r="I222" i="10" s="1"/>
  <c r="G223" i="10" l="1"/>
  <c r="F223" i="10" s="1"/>
  <c r="I223" i="10" s="1"/>
  <c r="G224" i="10" l="1"/>
  <c r="F224" i="10" s="1"/>
  <c r="I224" i="10" s="1"/>
  <c r="G225" i="10" l="1"/>
  <c r="F225" i="10" s="1"/>
  <c r="I225" i="10" s="1"/>
  <c r="G226" i="10" l="1"/>
  <c r="F226" i="10" s="1"/>
  <c r="I226" i="10" s="1"/>
  <c r="G227" i="10" l="1"/>
  <c r="F227" i="10" s="1"/>
  <c r="I227" i="10" s="1"/>
  <c r="G228" i="10" l="1"/>
  <c r="F228" i="10" s="1"/>
  <c r="I228" i="10" s="1"/>
  <c r="G229" i="10" l="1"/>
  <c r="F229" i="10" s="1"/>
  <c r="I229" i="10" s="1"/>
  <c r="G230" i="10" l="1"/>
  <c r="F230" i="10" s="1"/>
  <c r="I230" i="10" s="1"/>
  <c r="G231" i="10" l="1"/>
  <c r="F231" i="10" s="1"/>
  <c r="I231" i="10" s="1"/>
  <c r="G232" i="10" l="1"/>
  <c r="F232" i="10" s="1"/>
  <c r="I232" i="10" s="1"/>
  <c r="G233" i="10" l="1"/>
  <c r="F233" i="10" s="1"/>
  <c r="I233" i="10" s="1"/>
  <c r="G234" i="10" l="1"/>
  <c r="F234" i="10" s="1"/>
  <c r="I234" i="10" s="1"/>
  <c r="G235" i="10" l="1"/>
  <c r="F235" i="10" s="1"/>
  <c r="I235" i="10" s="1"/>
  <c r="G236" i="10" l="1"/>
  <c r="F236" i="10" s="1"/>
  <c r="I236" i="10" s="1"/>
  <c r="G237" i="10" l="1"/>
  <c r="F237" i="10" s="1"/>
  <c r="I237" i="10" s="1"/>
  <c r="G238" i="10" l="1"/>
  <c r="F238" i="10" s="1"/>
  <c r="I238" i="10" s="1"/>
  <c r="B11" i="11" l="1"/>
  <c r="G239" i="10"/>
  <c r="F239" i="10" s="1"/>
  <c r="I239" i="10" s="1"/>
  <c r="G240" i="10" l="1"/>
  <c r="F240" i="10" s="1"/>
  <c r="I240" i="10" s="1"/>
  <c r="G241" i="10" l="1"/>
  <c r="F241" i="10" s="1"/>
  <c r="I241" i="10" s="1"/>
  <c r="G242" i="10" l="1"/>
  <c r="F242" i="10" s="1"/>
  <c r="I242" i="10" s="1"/>
  <c r="G243" i="10" l="1"/>
  <c r="F243" i="10" s="1"/>
  <c r="I243" i="10" s="1"/>
  <c r="G244" i="10" l="1"/>
  <c r="F244" i="10" s="1"/>
  <c r="I244" i="10" s="1"/>
  <c r="G245" i="10" l="1"/>
  <c r="F245" i="10" s="1"/>
  <c r="I245" i="10" s="1"/>
  <c r="G246" i="10" l="1"/>
  <c r="F246" i="10" s="1"/>
  <c r="I246" i="10" s="1"/>
  <c r="G247" i="10" l="1"/>
  <c r="F247" i="10" s="1"/>
  <c r="I247" i="10" s="1"/>
  <c r="G248" i="10" l="1"/>
  <c r="F248" i="10" s="1"/>
  <c r="I248" i="10" s="1"/>
  <c r="G249" i="10" l="1"/>
  <c r="F249" i="10" s="1"/>
  <c r="I249" i="10" s="1"/>
  <c r="G250" i="10" l="1"/>
  <c r="F250" i="10" s="1"/>
  <c r="I250" i="10" s="1"/>
  <c r="G251" i="10" l="1"/>
  <c r="F251" i="10" s="1"/>
  <c r="I251" i="10" s="1"/>
  <c r="G252" i="10" l="1"/>
  <c r="F252" i="10" s="1"/>
  <c r="I252" i="10" s="1"/>
  <c r="G253" i="10" l="1"/>
  <c r="F253" i="10" s="1"/>
  <c r="I253" i="10" s="1"/>
  <c r="G254" i="10" l="1"/>
  <c r="F254" i="10" s="1"/>
  <c r="I254" i="10" s="1"/>
  <c r="G255" i="10" l="1"/>
  <c r="F255" i="10" s="1"/>
  <c r="I255" i="10" s="1"/>
  <c r="G256" i="10" l="1"/>
  <c r="F256" i="10" s="1"/>
  <c r="I256" i="10" s="1"/>
  <c r="G257" i="10" l="1"/>
  <c r="F257" i="10" s="1"/>
  <c r="I257" i="10" s="1"/>
  <c r="G258" i="10" l="1"/>
  <c r="F258" i="10" s="1"/>
  <c r="I258" i="10" s="1"/>
  <c r="G259" i="10" l="1"/>
  <c r="F259" i="10" s="1"/>
  <c r="I259" i="10" s="1"/>
  <c r="G260" i="10" l="1"/>
  <c r="F260" i="10" s="1"/>
  <c r="I260" i="10" s="1"/>
  <c r="G261" i="10" l="1"/>
  <c r="F261" i="10" s="1"/>
  <c r="I261" i="10" s="1"/>
  <c r="G262" i="10" l="1"/>
  <c r="F262" i="10" s="1"/>
  <c r="I262" i="10" s="1"/>
  <c r="G263" i="10" l="1"/>
  <c r="F263" i="10" s="1"/>
  <c r="I263" i="10" s="1"/>
  <c r="G264" i="10" l="1"/>
  <c r="F264" i="10" s="1"/>
  <c r="I264" i="10" s="1"/>
  <c r="G265" i="10" l="1"/>
  <c r="F265" i="10" s="1"/>
  <c r="I265" i="10" s="1"/>
  <c r="G266" i="10" l="1"/>
  <c r="F266" i="10" s="1"/>
  <c r="I266" i="10" s="1"/>
  <c r="G267" i="10" l="1"/>
  <c r="F267" i="10" s="1"/>
  <c r="I267" i="10" s="1"/>
  <c r="G268" i="10" l="1"/>
  <c r="F268" i="10" s="1"/>
  <c r="I268" i="10" s="1"/>
  <c r="G269" i="10" l="1"/>
  <c r="F269" i="10" s="1"/>
  <c r="I269" i="10" s="1"/>
  <c r="G270" i="10" l="1"/>
  <c r="F270" i="10" s="1"/>
  <c r="I270" i="10" s="1"/>
  <c r="G271" i="10" l="1"/>
  <c r="F271" i="10" s="1"/>
  <c r="I271" i="10" s="1"/>
  <c r="G272" i="10" l="1"/>
  <c r="F272" i="10" s="1"/>
  <c r="I272" i="10" s="1"/>
  <c r="G273" i="10" l="1"/>
  <c r="F273" i="10" s="1"/>
  <c r="I273" i="10" s="1"/>
  <c r="G274" i="10" l="1"/>
  <c r="F274" i="10" s="1"/>
  <c r="I274" i="10" s="1"/>
  <c r="G275" i="10" l="1"/>
  <c r="F275" i="10" s="1"/>
  <c r="I275" i="10" s="1"/>
  <c r="G276" i="10" l="1"/>
  <c r="F276" i="10" s="1"/>
  <c r="I276" i="10" s="1"/>
  <c r="G277" i="10" l="1"/>
  <c r="F277" i="10" s="1"/>
  <c r="I277" i="10" s="1"/>
  <c r="G278" i="10" l="1"/>
  <c r="F278" i="10" s="1"/>
  <c r="I278" i="10" s="1"/>
  <c r="G279" i="10" l="1"/>
  <c r="F279" i="10" s="1"/>
  <c r="I279" i="10" s="1"/>
  <c r="G280" i="10" l="1"/>
  <c r="F280" i="10" s="1"/>
  <c r="I280" i="10" s="1"/>
  <c r="G281" i="10" l="1"/>
  <c r="F281" i="10" s="1"/>
  <c r="I281" i="10" s="1"/>
  <c r="G282" i="10" l="1"/>
  <c r="F282" i="10" s="1"/>
  <c r="I282" i="10" s="1"/>
  <c r="G283" i="10" l="1"/>
  <c r="F283" i="10" s="1"/>
  <c r="I283" i="10" s="1"/>
  <c r="G284" i="10" l="1"/>
  <c r="F284" i="10" s="1"/>
  <c r="I284" i="10" s="1"/>
  <c r="G285" i="10" l="1"/>
  <c r="F285" i="10" s="1"/>
  <c r="I285" i="10" s="1"/>
  <c r="G286" i="10" l="1"/>
  <c r="F286" i="10" s="1"/>
  <c r="I286" i="10" s="1"/>
  <c r="G287" i="10" l="1"/>
  <c r="F287" i="10" s="1"/>
  <c r="I287" i="10" s="1"/>
  <c r="G288" i="10" l="1"/>
  <c r="F288" i="10" s="1"/>
  <c r="I288" i="10" s="1"/>
  <c r="G289" i="10" l="1"/>
  <c r="F289" i="10" s="1"/>
  <c r="I289" i="10" s="1"/>
  <c r="G290" i="10" l="1"/>
  <c r="F290" i="10" s="1"/>
  <c r="I290" i="10" s="1"/>
  <c r="G291" i="10" l="1"/>
  <c r="F291" i="10" s="1"/>
  <c r="I291" i="10" s="1"/>
  <c r="G292" i="10" l="1"/>
  <c r="F292" i="10" s="1"/>
  <c r="I292" i="10" s="1"/>
  <c r="G293" i="10" l="1"/>
  <c r="F293" i="10" s="1"/>
  <c r="I293" i="10" s="1"/>
  <c r="G294" i="10" l="1"/>
  <c r="F294" i="10" s="1"/>
  <c r="I294" i="10" s="1"/>
  <c r="G295" i="10" l="1"/>
  <c r="F295" i="10" s="1"/>
  <c r="I295" i="10" s="1"/>
  <c r="G296" i="10" l="1"/>
  <c r="F296" i="10" s="1"/>
  <c r="I296" i="10" s="1"/>
  <c r="G297" i="10" l="1"/>
  <c r="F297" i="10" s="1"/>
  <c r="I297" i="10" s="1"/>
  <c r="G298" i="10" l="1"/>
  <c r="F298" i="10" s="1"/>
  <c r="I298" i="10" s="1"/>
  <c r="G299" i="10" l="1"/>
  <c r="F299" i="10" s="1"/>
  <c r="I299" i="10" s="1"/>
  <c r="G300" i="10" l="1"/>
  <c r="F300" i="10" s="1"/>
  <c r="I300" i="10" s="1"/>
  <c r="G301" i="10" l="1"/>
  <c r="F301" i="10" s="1"/>
  <c r="I301" i="10" s="1"/>
  <c r="G302" i="10" l="1"/>
  <c r="F302" i="10" s="1"/>
  <c r="I302" i="10" s="1"/>
  <c r="G303" i="10" l="1"/>
  <c r="F303" i="10" s="1"/>
  <c r="I303" i="10" s="1"/>
  <c r="G304" i="10" l="1"/>
  <c r="F304" i="10" s="1"/>
  <c r="I304" i="10" s="1"/>
  <c r="G305" i="10" l="1"/>
  <c r="F305" i="10" s="1"/>
  <c r="I305" i="10" s="1"/>
  <c r="G306" i="10" l="1"/>
  <c r="F306" i="10" s="1"/>
  <c r="I306" i="10" s="1"/>
  <c r="G307" i="10" l="1"/>
  <c r="F307" i="10" s="1"/>
  <c r="I307" i="10" s="1"/>
  <c r="G308" i="10" l="1"/>
  <c r="F308" i="10" s="1"/>
  <c r="I308" i="10" s="1"/>
  <c r="G309" i="10" l="1"/>
  <c r="F309" i="10" s="1"/>
  <c r="I309" i="10" s="1"/>
  <c r="G310" i="10" l="1"/>
  <c r="F310" i="10" s="1"/>
  <c r="I310" i="10" s="1"/>
  <c r="G311" i="10" l="1"/>
  <c r="F311" i="10" s="1"/>
  <c r="I311" i="10" s="1"/>
  <c r="G312" i="10" l="1"/>
  <c r="F312" i="10" s="1"/>
  <c r="I312" i="10" s="1"/>
  <c r="G313" i="10" l="1"/>
  <c r="F313" i="10" s="1"/>
  <c r="I313" i="10" s="1"/>
  <c r="G314" i="10" l="1"/>
  <c r="F314" i="10" s="1"/>
  <c r="I314" i="10" s="1"/>
  <c r="G315" i="10" l="1"/>
  <c r="F315" i="10" s="1"/>
  <c r="I315" i="10" s="1"/>
  <c r="G316" i="10" l="1"/>
  <c r="F316" i="10" s="1"/>
  <c r="I316" i="10" s="1"/>
  <c r="G317" i="10" l="1"/>
  <c r="F317" i="10" s="1"/>
  <c r="I317" i="10" s="1"/>
  <c r="G318" i="10" l="1"/>
  <c r="F318" i="10" s="1"/>
  <c r="I318" i="10" s="1"/>
  <c r="G319" i="10" l="1"/>
  <c r="F319" i="10" s="1"/>
  <c r="I319" i="10" s="1"/>
  <c r="G320" i="10" l="1"/>
  <c r="F320" i="10" s="1"/>
  <c r="I320" i="10" s="1"/>
  <c r="G321" i="10" l="1"/>
  <c r="F321" i="10" s="1"/>
  <c r="I321" i="10" s="1"/>
  <c r="G322" i="10" l="1"/>
  <c r="F322" i="10" s="1"/>
  <c r="I322" i="10" s="1"/>
  <c r="G323" i="10" l="1"/>
  <c r="F323" i="10" s="1"/>
  <c r="I323" i="10" s="1"/>
  <c r="G324" i="10" l="1"/>
  <c r="F324" i="10" s="1"/>
  <c r="I324" i="10" s="1"/>
  <c r="G325" i="10" l="1"/>
  <c r="F325" i="10" s="1"/>
  <c r="I325" i="10" s="1"/>
  <c r="G326" i="10" l="1"/>
  <c r="F326" i="10" s="1"/>
  <c r="I326" i="10" s="1"/>
  <c r="G327" i="10" l="1"/>
  <c r="F327" i="10" s="1"/>
  <c r="I327" i="10" s="1"/>
  <c r="G328" i="10" l="1"/>
  <c r="F328" i="10" s="1"/>
  <c r="I328" i="10" s="1"/>
  <c r="G329" i="10" l="1"/>
  <c r="F329" i="10" s="1"/>
  <c r="I329" i="10" s="1"/>
  <c r="G330" i="10" l="1"/>
  <c r="F330" i="10" s="1"/>
  <c r="I330" i="10" s="1"/>
  <c r="G331" i="10" l="1"/>
  <c r="F331" i="10" s="1"/>
  <c r="I331" i="10" s="1"/>
  <c r="G332" i="10" l="1"/>
  <c r="F332" i="10" s="1"/>
  <c r="I332" i="10" s="1"/>
  <c r="G333" i="10" l="1"/>
  <c r="F333" i="10" s="1"/>
  <c r="I333" i="10" s="1"/>
  <c r="G334" i="10" l="1"/>
  <c r="F334" i="10" s="1"/>
  <c r="I334" i="10" s="1"/>
  <c r="G335" i="10" l="1"/>
  <c r="F335" i="10" s="1"/>
  <c r="I335" i="10" s="1"/>
  <c r="G336" i="10" l="1"/>
  <c r="F336" i="10" s="1"/>
  <c r="I336" i="10" s="1"/>
  <c r="G337" i="10" l="1"/>
  <c r="F337" i="10" s="1"/>
  <c r="I337" i="10" s="1"/>
  <c r="G338" i="10" l="1"/>
  <c r="F338" i="10" s="1"/>
  <c r="I338" i="10" s="1"/>
  <c r="G339" i="10" l="1"/>
  <c r="F339" i="10" s="1"/>
  <c r="I339" i="10" s="1"/>
  <c r="G340" i="10" l="1"/>
  <c r="F340" i="10" s="1"/>
  <c r="I340" i="10" s="1"/>
  <c r="G341" i="10" l="1"/>
  <c r="F341" i="10" s="1"/>
  <c r="I341" i="10" s="1"/>
  <c r="G342" i="10" l="1"/>
  <c r="F342" i="10" s="1"/>
  <c r="I342" i="10" s="1"/>
  <c r="G343" i="10" l="1"/>
  <c r="F343" i="10" s="1"/>
  <c r="I343" i="10" s="1"/>
  <c r="G344" i="10" l="1"/>
  <c r="F344" i="10" s="1"/>
  <c r="I344" i="10" s="1"/>
  <c r="G345" i="10" l="1"/>
  <c r="F345" i="10" s="1"/>
  <c r="I345" i="10" s="1"/>
  <c r="G346" i="10" l="1"/>
  <c r="F346" i="10" s="1"/>
  <c r="I346" i="10" s="1"/>
  <c r="G347" i="10" l="1"/>
  <c r="F347" i="10" s="1"/>
  <c r="I347" i="10" s="1"/>
  <c r="G348" i="10" l="1"/>
  <c r="F348" i="10" s="1"/>
  <c r="I348" i="10" s="1"/>
  <c r="G349" i="10" l="1"/>
  <c r="F349" i="10" s="1"/>
  <c r="I349" i="10" s="1"/>
  <c r="G350" i="10" l="1"/>
  <c r="F350" i="10" s="1"/>
  <c r="I350" i="10" s="1"/>
  <c r="G351" i="10" l="1"/>
  <c r="F351" i="10" s="1"/>
  <c r="I351" i="10" s="1"/>
  <c r="G352" i="10" l="1"/>
  <c r="F352" i="10" s="1"/>
  <c r="I352" i="10" s="1"/>
  <c r="G353" i="10" l="1"/>
  <c r="F353" i="10" s="1"/>
  <c r="I353" i="10" s="1"/>
  <c r="G354" i="10" l="1"/>
  <c r="F354" i="10" s="1"/>
  <c r="I354" i="10" s="1"/>
  <c r="G355" i="10" l="1"/>
  <c r="F355" i="10" s="1"/>
  <c r="I355" i="10" s="1"/>
  <c r="G356" i="10" l="1"/>
  <c r="F356" i="10" s="1"/>
  <c r="I356" i="10" s="1"/>
  <c r="G357" i="10" l="1"/>
  <c r="F357" i="10" s="1"/>
  <c r="I357" i="10" s="1"/>
  <c r="G358" i="10" l="1"/>
  <c r="F358" i="10" s="1"/>
  <c r="I358" i="10" s="1"/>
  <c r="G359" i="10" l="1"/>
  <c r="F359" i="10" s="1"/>
  <c r="I359" i="10" s="1"/>
  <c r="G360" i="10" l="1"/>
  <c r="F360" i="10" s="1"/>
  <c r="I360" i="10" s="1"/>
  <c r="G361" i="10" l="1"/>
  <c r="B14" i="10" s="1"/>
  <c r="F361" i="10" l="1"/>
  <c r="I361" i="10" s="1"/>
  <c r="B16" i="10" s="1"/>
  <c r="B17" i="10" s="1"/>
  <c r="B13" i="10"/>
</calcChain>
</file>

<file path=xl/sharedStrings.xml><?xml version="1.0" encoding="utf-8"?>
<sst xmlns="http://schemas.openxmlformats.org/spreadsheetml/2006/main" count="132" uniqueCount="97">
  <si>
    <t>Interest Rate</t>
  </si>
  <si>
    <t>Term</t>
  </si>
  <si>
    <t>Interest</t>
  </si>
  <si>
    <t>New Total</t>
  </si>
  <si>
    <t>Closing Cost</t>
  </si>
  <si>
    <t>Original Payoff Date</t>
  </si>
  <si>
    <t>Payoff Date</t>
  </si>
  <si>
    <t>Agent Fees</t>
  </si>
  <si>
    <t>Repairs</t>
  </si>
  <si>
    <t>Remaining Principal</t>
  </si>
  <si>
    <t>Current Total Cost</t>
  </si>
  <si>
    <t>Current Total Interest</t>
  </si>
  <si>
    <t>New Term</t>
  </si>
  <si>
    <t>City Tax</t>
  </si>
  <si>
    <t>County Tax</t>
  </si>
  <si>
    <t>Property Taxes</t>
  </si>
  <si>
    <t>Appraisal Value</t>
  </si>
  <si>
    <t>Payment</t>
  </si>
  <si>
    <t>Date</t>
  </si>
  <si>
    <t>Principal</t>
  </si>
  <si>
    <t>Added Principal</t>
  </si>
  <si>
    <t>Starting Principal</t>
  </si>
  <si>
    <t>Principal &amp; Interest</t>
  </si>
  <si>
    <t>Escrow</t>
  </si>
  <si>
    <t>Monthly Payment</t>
  </si>
  <si>
    <t>Insurance</t>
  </si>
  <si>
    <t>Price</t>
  </si>
  <si>
    <t>Downpayment</t>
  </si>
  <si>
    <t>Month Period</t>
  </si>
  <si>
    <t>Monthly</t>
  </si>
  <si>
    <t>Loan and Payment</t>
  </si>
  <si>
    <t>Home Purchase</t>
  </si>
  <si>
    <t>Premium</t>
  </si>
  <si>
    <t>Central Texas College</t>
  </si>
  <si>
    <t>Road Tax</t>
  </si>
  <si>
    <t>Amount</t>
  </si>
  <si>
    <t>ISD</t>
  </si>
  <si>
    <t>Tax</t>
  </si>
  <si>
    <t>Value</t>
  </si>
  <si>
    <t>Rate</t>
  </si>
  <si>
    <t>UWCD</t>
  </si>
  <si>
    <t>Tax Bill</t>
  </si>
  <si>
    <t>Property Tax Breakdown</t>
  </si>
  <si>
    <t>Sale Price</t>
  </si>
  <si>
    <t>Take Away</t>
  </si>
  <si>
    <t>Seller</t>
  </si>
  <si>
    <t>Buyer</t>
  </si>
  <si>
    <t>Initial Deposit</t>
  </si>
  <si>
    <t>Total Invested</t>
  </si>
  <si>
    <t>Maturity Amount</t>
  </si>
  <si>
    <t>Maturity Date</t>
  </si>
  <si>
    <t>Year</t>
  </si>
  <si>
    <t>Year Started</t>
  </si>
  <si>
    <t>Planning Information</t>
  </si>
  <si>
    <t>Birthdate</t>
  </si>
  <si>
    <t>Retirement Age</t>
  </si>
  <si>
    <t>Years to Retirement</t>
  </si>
  <si>
    <t>Retirement Year</t>
  </si>
  <si>
    <t>Annual Contribution</t>
  </si>
  <si>
    <t>Contributions</t>
  </si>
  <si>
    <t>Monthly Withholdings</t>
  </si>
  <si>
    <t>Monthly Pay</t>
  </si>
  <si>
    <t>Net Pay</t>
  </si>
  <si>
    <t>Withholdings</t>
  </si>
  <si>
    <t>FICA-Medicare</t>
  </si>
  <si>
    <t>FICA-SOC Security</t>
  </si>
  <si>
    <t>Federal Taxes</t>
  </si>
  <si>
    <t>Tax Due</t>
  </si>
  <si>
    <t>Taxable Income</t>
  </si>
  <si>
    <t>Standard Deduction</t>
  </si>
  <si>
    <t>W-2 Gross</t>
  </si>
  <si>
    <t>Self Employed Gross</t>
  </si>
  <si>
    <t>Pension Gross</t>
  </si>
  <si>
    <t>Non-Taxed Income</t>
  </si>
  <si>
    <t>Jointly</t>
  </si>
  <si>
    <t>Filing</t>
  </si>
  <si>
    <t>Scenario 5</t>
  </si>
  <si>
    <t>Scenario 4</t>
  </si>
  <si>
    <t>Scenario 3</t>
  </si>
  <si>
    <t>Scenario 2</t>
  </si>
  <si>
    <t>Scenario 1</t>
  </si>
  <si>
    <t>Tax Breakdown</t>
  </si>
  <si>
    <t>Subtraction Amount</t>
  </si>
  <si>
    <t>Multiplication Amount</t>
  </si>
  <si>
    <t>Making Over</t>
  </si>
  <si>
    <t>Head of Household</t>
  </si>
  <si>
    <t>Married Filing Separately</t>
  </si>
  <si>
    <t>Married Filing Jointly</t>
  </si>
  <si>
    <t>Separately</t>
  </si>
  <si>
    <t>Single</t>
  </si>
  <si>
    <t>Child Tax Credit</t>
  </si>
  <si>
    <t>Investment</t>
  </si>
  <si>
    <t>Filing Status</t>
  </si>
  <si>
    <t>Number of Children</t>
  </si>
  <si>
    <t>Estimated Return</t>
  </si>
  <si>
    <t>Social Security Limit</t>
  </si>
  <si>
    <t>Medicare Thresholds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</si>
</sst>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"/>
    <numFmt numFmtId="167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15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7" fontId="0" fillId="0" borderId="1" xfId="0" applyNumberFormat="1" applyBorder="1"/>
    <xf numFmtId="167" fontId="0" fillId="0" borderId="0" xfId="0" applyNumberFormat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167" fontId="0" fillId="2" borderId="1" xfId="0" applyNumberFormat="1" applyFill="1" applyBorder="1" applyAlignment="1">
      <alignment horizontal="center"/>
    </xf>
    <xf numFmtId="9" fontId="0" fillId="0" borderId="1" xfId="0" applyNumberFormat="1" applyBorder="1"/>
    <xf numFmtId="9" fontId="0" fillId="0" borderId="0" xfId="0" applyNumberFormat="1"/>
    <xf numFmtId="0" fontId="0" fillId="0" borderId="0" xfId="0" applyFill="1" applyAlignment="1"/>
    <xf numFmtId="0" fontId="0" fillId="2" borderId="1" xfId="0" applyFill="1" applyBorder="1" applyAlignment="1"/>
    <xf numFmtId="167" fontId="0" fillId="0" borderId="4" xfId="0" applyNumberFormat="1" applyBorder="1"/>
    <xf numFmtId="167" fontId="0" fillId="0" borderId="5" xfId="0" applyNumberFormat="1" applyBorder="1"/>
    <xf numFmtId="167" fontId="0" fillId="0" borderId="7" xfId="0" applyNumberFormat="1" applyBorder="1"/>
    <xf numFmtId="167" fontId="0" fillId="0" borderId="9" xfId="0" applyNumberFormat="1" applyBorder="1"/>
    <xf numFmtId="167" fontId="0" fillId="0" borderId="10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0" xfId="0" applyNumberFormat="1" applyBorder="1"/>
    <xf numFmtId="0" fontId="0" fillId="0" borderId="14" xfId="0" applyBorder="1"/>
    <xf numFmtId="0" fontId="0" fillId="0" borderId="15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6" xfId="0" applyBorder="1"/>
    <xf numFmtId="167" fontId="0" fillId="0" borderId="17" xfId="0" applyNumberFormat="1" applyBorder="1"/>
    <xf numFmtId="167" fontId="0" fillId="0" borderId="19" xfId="0" applyNumberFormat="1" applyBorder="1"/>
    <xf numFmtId="167" fontId="0" fillId="0" borderId="18" xfId="0" applyNumberFormat="1" applyBorder="1"/>
    <xf numFmtId="167" fontId="0" fillId="0" borderId="20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" xfId="0" applyBorder="1"/>
    <xf numFmtId="0" fontId="0" fillId="0" borderId="26" xfId="0" applyBorder="1"/>
    <xf numFmtId="0" fontId="0" fillId="0" borderId="1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167" fontId="0" fillId="0" borderId="17" xfId="0" applyNumberFormat="1" applyBorder="1" applyProtection="1">
      <protection locked="0"/>
    </xf>
    <xf numFmtId="167" fontId="0" fillId="0" borderId="4" xfId="0" applyNumberFormat="1" applyBorder="1" applyProtection="1">
      <protection locked="0"/>
    </xf>
    <xf numFmtId="167" fontId="0" fillId="0" borderId="5" xfId="0" applyNumberFormat="1" applyBorder="1" applyProtection="1">
      <protection locked="0"/>
    </xf>
    <xf numFmtId="167" fontId="0" fillId="0" borderId="19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7" xfId="0" applyNumberFormat="1" applyBorder="1" applyProtection="1">
      <protection locked="0"/>
    </xf>
    <xf numFmtId="167" fontId="0" fillId="0" borderId="18" xfId="0" applyNumberFormat="1" applyBorder="1" applyProtection="1">
      <protection locked="0"/>
    </xf>
    <xf numFmtId="167" fontId="0" fillId="0" borderId="9" xfId="0" applyNumberFormat="1" applyBorder="1" applyProtection="1">
      <protection locked="0"/>
    </xf>
    <xf numFmtId="167" fontId="0" fillId="0" borderId="10" xfId="0" applyNumberFormat="1" applyBorder="1" applyProtection="1">
      <protection locked="0"/>
    </xf>
    <xf numFmtId="9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  <xf numFmtId="167" fontId="0" fillId="0" borderId="3" xfId="0" applyNumberFormat="1" applyBorder="1"/>
    <xf numFmtId="167" fontId="0" fillId="0" borderId="6" xfId="0" applyNumberFormat="1" applyBorder="1"/>
    <xf numFmtId="167" fontId="0" fillId="0" borderId="27" xfId="0" applyNumberFormat="1" applyBorder="1"/>
    <xf numFmtId="167" fontId="0" fillId="0" borderId="8" xfId="0" applyNumberFormat="1" applyBorder="1"/>
    <xf numFmtId="0" fontId="0" fillId="0" borderId="1" xfId="0" applyNumberFormat="1" applyBorder="1" applyProtection="1">
      <protection locked="0"/>
    </xf>
    <xf numFmtId="167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6516-9828-4B47-AC39-461B0116856A}">
  <dimension ref="A1:N361"/>
  <sheetViews>
    <sheetView tabSelected="1" zoomScale="130" zoomScaleNormal="130" workbookViewId="0">
      <pane ySplit="1" topLeftCell="A2" activePane="bottomLeft" state="frozen"/>
      <selection pane="bottomLeft" activeCell="C4" sqref="C4"/>
    </sheetView>
  </sheetViews>
  <sheetFormatPr defaultRowHeight="14.4" x14ac:dyDescent="0.3"/>
  <cols>
    <col min="1" max="1" width="18.88671875" bestFit="1" customWidth="1"/>
    <col min="2" max="2" width="11" bestFit="1" customWidth="1"/>
    <col min="3" max="3" width="10" customWidth="1"/>
    <col min="4" max="4" width="8.109375" bestFit="1" customWidth="1"/>
    <col min="5" max="5" width="11.44140625" customWidth="1"/>
    <col min="6" max="6" width="9.5546875" style="1" customWidth="1"/>
    <col min="7" max="7" width="12.33203125" style="1" customWidth="1"/>
    <col min="8" max="8" width="13.5546875" style="1" bestFit="1" customWidth="1"/>
    <col min="9" max="9" width="12.77734375" customWidth="1"/>
    <col min="11" max="11" width="18.6640625" bestFit="1" customWidth="1"/>
    <col min="12" max="12" width="13.21875" customWidth="1"/>
    <col min="14" max="14" width="11" customWidth="1"/>
  </cols>
  <sheetData>
    <row r="1" spans="1:14" x14ac:dyDescent="0.3">
      <c r="C1" s="1"/>
      <c r="D1" s="7" t="s">
        <v>17</v>
      </c>
      <c r="E1" s="7" t="s">
        <v>18</v>
      </c>
      <c r="F1" s="69" t="s">
        <v>19</v>
      </c>
      <c r="G1" s="69" t="s">
        <v>2</v>
      </c>
      <c r="H1" s="69" t="s">
        <v>20</v>
      </c>
      <c r="I1" s="69" t="s">
        <v>3</v>
      </c>
    </row>
    <row r="2" spans="1:14" x14ac:dyDescent="0.3">
      <c r="A2" s="12" t="s">
        <v>31</v>
      </c>
      <c r="B2" s="12"/>
      <c r="C2" s="3"/>
      <c r="D2" s="4">
        <v>1</v>
      </c>
      <c r="E2" s="5">
        <v>45082</v>
      </c>
      <c r="F2" s="10">
        <f>IF(I1&gt;($B$9-G2),$B$9-G2,I1)</f>
        <v>319.48</v>
      </c>
      <c r="G2" s="10">
        <f>IF(ROUND((B5*($B$6/100))/12,2)&lt;0,0,ROUND((B5*($B$6/100))/12,2))</f>
        <v>421.88</v>
      </c>
      <c r="H2" s="55"/>
      <c r="I2" s="10">
        <f>B5-(F2+H2)</f>
        <v>89680.52</v>
      </c>
      <c r="K2" s="12" t="s">
        <v>42</v>
      </c>
      <c r="L2" s="12"/>
      <c r="M2" s="12"/>
      <c r="N2" s="12"/>
    </row>
    <row r="3" spans="1:14" x14ac:dyDescent="0.3">
      <c r="A3" s="4" t="s">
        <v>26</v>
      </c>
      <c r="B3" s="55">
        <v>325000</v>
      </c>
      <c r="D3" s="4">
        <f>D2+1</f>
        <v>2</v>
      </c>
      <c r="E3" s="5">
        <f>DATE(YEAR(E2),MONTH(E2)+1,DAY(E2))</f>
        <v>45112</v>
      </c>
      <c r="F3" s="10">
        <f>IF(I2&gt;($B$9-G3),$B$9-G3,I2)</f>
        <v>320.98</v>
      </c>
      <c r="G3" s="10">
        <f>IF(ROUND((I2*($B$6/100))/12,2)&lt;0,0,ROUND((I2*($B$6/100))/12,2))</f>
        <v>420.38</v>
      </c>
      <c r="H3" s="55"/>
      <c r="I3" s="10">
        <f>I2-(F3+H3)</f>
        <v>89359.540000000008</v>
      </c>
      <c r="K3" s="7" t="s">
        <v>37</v>
      </c>
      <c r="L3" s="7" t="s">
        <v>38</v>
      </c>
      <c r="M3" s="7" t="s">
        <v>39</v>
      </c>
      <c r="N3" s="7" t="s">
        <v>35</v>
      </c>
    </row>
    <row r="4" spans="1:14" x14ac:dyDescent="0.3">
      <c r="A4" s="4" t="s">
        <v>27</v>
      </c>
      <c r="B4" s="55">
        <v>235000</v>
      </c>
      <c r="C4" s="1"/>
      <c r="D4" s="4">
        <f t="shared" ref="D4:D67" si="0">D3+1</f>
        <v>3</v>
      </c>
      <c r="E4" s="5">
        <f t="shared" ref="E4:E67" si="1">DATE(YEAR(E3),MONTH(E3)+1,DAY(E3))</f>
        <v>45143</v>
      </c>
      <c r="F4" s="10">
        <f>IF(I3&gt;($B$9-G4),$B$9-G4,I3)</f>
        <v>322.49</v>
      </c>
      <c r="G4" s="10">
        <f>IF(ROUND((I3*($B$6/100))/12,2)&lt;0,0,ROUND((I3*($B$6/100))/12,2))</f>
        <v>418.87</v>
      </c>
      <c r="H4" s="55"/>
      <c r="I4" s="10">
        <f t="shared" ref="I4:I67" si="2">I3-(F4+H4)</f>
        <v>89037.05</v>
      </c>
      <c r="K4" s="4" t="s">
        <v>14</v>
      </c>
      <c r="L4" s="10">
        <f>B23</f>
        <v>321506</v>
      </c>
      <c r="M4" s="62">
        <v>0.32369999999999999</v>
      </c>
      <c r="N4" s="10">
        <f t="shared" ref="N4:N9" si="3">ROUNDUP(L4*(M4/100),2)</f>
        <v>1040.72</v>
      </c>
    </row>
    <row r="5" spans="1:14" x14ac:dyDescent="0.3">
      <c r="A5" s="4" t="s">
        <v>21</v>
      </c>
      <c r="B5" s="10">
        <f>B3-B4</f>
        <v>90000</v>
      </c>
      <c r="C5" s="1"/>
      <c r="D5" s="4">
        <f t="shared" si="0"/>
        <v>4</v>
      </c>
      <c r="E5" s="5">
        <f t="shared" si="1"/>
        <v>45174</v>
      </c>
      <c r="F5" s="10">
        <f>IF(I4&gt;($B$9-G5),$B$9-G5,I4)</f>
        <v>324</v>
      </c>
      <c r="G5" s="10">
        <f>IF(ROUND((I4*($B$6/100))/12,2)&lt;0,0,ROUND((I4*($B$6/100))/12,2))</f>
        <v>417.36</v>
      </c>
      <c r="H5" s="55"/>
      <c r="I5" s="10">
        <f t="shared" si="2"/>
        <v>88713.05</v>
      </c>
      <c r="K5" s="4" t="s">
        <v>33</v>
      </c>
      <c r="L5" s="10">
        <f>B23</f>
        <v>321506</v>
      </c>
      <c r="M5" s="62">
        <v>8.8300000000000003E-2</v>
      </c>
      <c r="N5" s="10">
        <f t="shared" si="3"/>
        <v>283.89</v>
      </c>
    </row>
    <row r="6" spans="1:14" x14ac:dyDescent="0.3">
      <c r="A6" s="4" t="s">
        <v>0</v>
      </c>
      <c r="B6" s="63">
        <v>5.625</v>
      </c>
      <c r="C6" s="1"/>
      <c r="D6" s="4">
        <f>D5+1</f>
        <v>5</v>
      </c>
      <c r="E6" s="5">
        <f>DATE(YEAR(E5),MONTH(E5)+1,DAY(E5))</f>
        <v>45204</v>
      </c>
      <c r="F6" s="10">
        <f>IF(I5&gt;($B$9-G6),$B$9-G6,I5)</f>
        <v>325.52000000000004</v>
      </c>
      <c r="G6" s="10">
        <f>IF(ROUND((I5*($B$6/100))/12,2)&lt;0,0,ROUND((I5*($B$6/100))/12,2))</f>
        <v>415.84</v>
      </c>
      <c r="H6" s="55"/>
      <c r="I6" s="10">
        <f>I5-(F6+H6)</f>
        <v>88387.53</v>
      </c>
      <c r="K6" s="4" t="s">
        <v>34</v>
      </c>
      <c r="L6" s="10">
        <f>B23</f>
        <v>321506</v>
      </c>
      <c r="M6" s="62">
        <v>2.0799999999999999E-2</v>
      </c>
      <c r="N6" s="10">
        <f t="shared" si="3"/>
        <v>66.88000000000001</v>
      </c>
    </row>
    <row r="7" spans="1:14" x14ac:dyDescent="0.3">
      <c r="A7" s="4" t="s">
        <v>1</v>
      </c>
      <c r="B7" s="62">
        <v>15</v>
      </c>
      <c r="C7" s="1"/>
      <c r="D7" s="4">
        <f t="shared" si="0"/>
        <v>6</v>
      </c>
      <c r="E7" s="5">
        <f t="shared" si="1"/>
        <v>45235</v>
      </c>
      <c r="F7" s="10">
        <f>IF(I6&gt;($B$9-G7),$B$9-G7,I6)</f>
        <v>327.04000000000002</v>
      </c>
      <c r="G7" s="10">
        <f>IF(ROUND((I6*($B$6/100))/12,2)&lt;0,0,ROUND((I6*($B$6/100))/12,2))</f>
        <v>414.32</v>
      </c>
      <c r="H7" s="55"/>
      <c r="I7" s="10">
        <f t="shared" si="2"/>
        <v>88060.49</v>
      </c>
      <c r="K7" s="4" t="s">
        <v>36</v>
      </c>
      <c r="L7" s="10">
        <f>B23-100000</f>
        <v>221506</v>
      </c>
      <c r="M7" s="62">
        <v>0.87580000000000002</v>
      </c>
      <c r="N7" s="10">
        <f t="shared" si="3"/>
        <v>1939.95</v>
      </c>
    </row>
    <row r="8" spans="1:14" x14ac:dyDescent="0.3">
      <c r="A8" s="12" t="s">
        <v>30</v>
      </c>
      <c r="B8" s="12"/>
      <c r="C8" s="1"/>
      <c r="D8" s="4">
        <f t="shared" si="0"/>
        <v>7</v>
      </c>
      <c r="E8" s="5">
        <f t="shared" si="1"/>
        <v>45265</v>
      </c>
      <c r="F8" s="10">
        <f>IF(I7&gt;($B$9-G8),$B$9-G8,I7)</f>
        <v>328.58000000000004</v>
      </c>
      <c r="G8" s="10">
        <f>IF(ROUND((I7*($B$6/100))/12,2)&lt;0,0,ROUND((I7*($B$6/100))/12,2))</f>
        <v>412.78</v>
      </c>
      <c r="H8" s="55"/>
      <c r="I8" s="10">
        <f t="shared" si="2"/>
        <v>87731.91</v>
      </c>
      <c r="K8" s="4" t="s">
        <v>13</v>
      </c>
      <c r="L8" s="10">
        <f>B23</f>
        <v>321506</v>
      </c>
      <c r="M8" s="62">
        <v>0.6573</v>
      </c>
      <c r="N8" s="10">
        <f t="shared" si="3"/>
        <v>2113.2600000000002</v>
      </c>
    </row>
    <row r="9" spans="1:14" x14ac:dyDescent="0.3">
      <c r="A9" s="6" t="s">
        <v>22</v>
      </c>
      <c r="B9" s="10">
        <f>ROUND(((B5*(1+(B6/1200))^(B7*12))*(B6/1200))/(((1+(B6/1200))^(B7*12))-1),2)</f>
        <v>741.36</v>
      </c>
      <c r="D9" s="4">
        <f t="shared" si="0"/>
        <v>8</v>
      </c>
      <c r="E9" s="5">
        <f t="shared" si="1"/>
        <v>45296</v>
      </c>
      <c r="F9" s="10">
        <f>IF(I8&gt;($B$9-G9),$B$9-G9,I8)</f>
        <v>330.12</v>
      </c>
      <c r="G9" s="10">
        <f>IF(ROUND((I8*($B$6/100))/12,2)&lt;0,0,ROUND((I8*($B$6/100))/12,2))</f>
        <v>411.24</v>
      </c>
      <c r="H9" s="55"/>
      <c r="I9" s="10">
        <f t="shared" si="2"/>
        <v>87401.790000000008</v>
      </c>
      <c r="K9" s="4" t="s">
        <v>40</v>
      </c>
      <c r="L9" s="10">
        <f>B23</f>
        <v>321506</v>
      </c>
      <c r="M9" s="62">
        <v>2.2300000000000002E-3</v>
      </c>
      <c r="N9" s="10">
        <f t="shared" si="3"/>
        <v>7.17</v>
      </c>
    </row>
    <row r="10" spans="1:14" x14ac:dyDescent="0.3">
      <c r="A10" s="4" t="s">
        <v>23</v>
      </c>
      <c r="B10" s="10">
        <f>B21+IF(B26="",B25,B26/12)</f>
        <v>643.20583333333332</v>
      </c>
      <c r="C10" s="1"/>
      <c r="D10" s="4">
        <f t="shared" si="0"/>
        <v>9</v>
      </c>
      <c r="E10" s="5">
        <f t="shared" si="1"/>
        <v>45327</v>
      </c>
      <c r="F10" s="10">
        <f>IF(I9&gt;($B$9-G10),$B$9-G10,I9)</f>
        <v>331.66</v>
      </c>
      <c r="G10" s="10">
        <f>IF(ROUND((I9*($B$6/100))/12,2)&lt;0,0,ROUND((I9*($B$6/100))/12,2))</f>
        <v>409.7</v>
      </c>
      <c r="H10" s="55"/>
      <c r="I10" s="10">
        <f t="shared" si="2"/>
        <v>87070.13</v>
      </c>
    </row>
    <row r="11" spans="1:14" x14ac:dyDescent="0.3">
      <c r="A11" s="4" t="s">
        <v>24</v>
      </c>
      <c r="B11" s="10">
        <f>B9+B10</f>
        <v>1384.5658333333333</v>
      </c>
      <c r="C11" s="1"/>
      <c r="D11" s="4">
        <f t="shared" si="0"/>
        <v>10</v>
      </c>
      <c r="E11" s="5">
        <f t="shared" si="1"/>
        <v>45356</v>
      </c>
      <c r="F11" s="10">
        <f>IF(I10&gt;($B$9-G11),$B$9-G11,I10)</f>
        <v>333.22</v>
      </c>
      <c r="G11" s="10">
        <f>IF(ROUND((I10*($B$6/100))/12,2)&lt;0,0,ROUND((I10*($B$6/100))/12,2))</f>
        <v>408.14</v>
      </c>
      <c r="H11" s="55"/>
      <c r="I11" s="10">
        <f t="shared" si="2"/>
        <v>86736.91</v>
      </c>
    </row>
    <row r="12" spans="1:14" x14ac:dyDescent="0.3">
      <c r="A12" s="12" t="s">
        <v>20</v>
      </c>
      <c r="B12" s="12"/>
      <c r="C12" s="1"/>
      <c r="D12" s="4">
        <f t="shared" si="0"/>
        <v>11</v>
      </c>
      <c r="E12" s="5">
        <f t="shared" si="1"/>
        <v>45387</v>
      </c>
      <c r="F12" s="10">
        <f>IF(I11&gt;($B$9-G12),$B$9-G12,I11)</f>
        <v>334.78000000000003</v>
      </c>
      <c r="G12" s="10">
        <f>IF(ROUND((I11*($B$6/100))/12,2)&lt;0,0,ROUND((I11*($B$6/100))/12,2))</f>
        <v>406.58</v>
      </c>
      <c r="H12" s="55"/>
      <c r="I12" s="10">
        <f t="shared" si="2"/>
        <v>86402.13</v>
      </c>
    </row>
    <row r="13" spans="1:14" x14ac:dyDescent="0.3">
      <c r="A13" s="4" t="s">
        <v>10</v>
      </c>
      <c r="B13" s="10">
        <f>SUM(F:F)+SUM(H:H)+B14</f>
        <v>133444.29000000004</v>
      </c>
      <c r="C13" s="1"/>
      <c r="D13" s="4">
        <f t="shared" si="0"/>
        <v>12</v>
      </c>
      <c r="E13" s="5">
        <f t="shared" si="1"/>
        <v>45417</v>
      </c>
      <c r="F13" s="10">
        <f>IF(I12&gt;($B$9-G13),$B$9-G13,I12)</f>
        <v>336.35</v>
      </c>
      <c r="G13" s="10">
        <f>IF(ROUND((I12*($B$6/100))/12,2)&lt;0,0,ROUND((I12*($B$6/100))/12,2))</f>
        <v>405.01</v>
      </c>
      <c r="H13" s="55"/>
      <c r="I13" s="10">
        <f t="shared" si="2"/>
        <v>86065.78</v>
      </c>
    </row>
    <row r="14" spans="1:14" x14ac:dyDescent="0.3">
      <c r="A14" s="4" t="s">
        <v>11</v>
      </c>
      <c r="B14" s="10">
        <f>SUM(G:G)</f>
        <v>43444.29</v>
      </c>
      <c r="C14" s="1"/>
      <c r="D14" s="4">
        <f t="shared" si="0"/>
        <v>13</v>
      </c>
      <c r="E14" s="5">
        <f t="shared" si="1"/>
        <v>45448</v>
      </c>
      <c r="F14" s="10">
        <f>IF(I13&gt;($B$9-G14),$B$9-G14,I13)</f>
        <v>337.93</v>
      </c>
      <c r="G14" s="10">
        <f>IF(ROUND((I13*($B$6/100))/12,2)&lt;0,0,ROUND((I13*($B$6/100))/12,2))</f>
        <v>403.43</v>
      </c>
      <c r="H14" s="55"/>
      <c r="I14" s="10">
        <f t="shared" si="2"/>
        <v>85727.85</v>
      </c>
    </row>
    <row r="15" spans="1:14" x14ac:dyDescent="0.3">
      <c r="A15" s="4" t="s">
        <v>5</v>
      </c>
      <c r="B15" s="9">
        <f>DATE(YEAR(E2)+B7,MONTH(E2)-1,DAY(E2))</f>
        <v>50530</v>
      </c>
      <c r="D15" s="4">
        <f t="shared" si="0"/>
        <v>14</v>
      </c>
      <c r="E15" s="5">
        <f t="shared" si="1"/>
        <v>45478</v>
      </c>
      <c r="F15" s="10">
        <f>IF(I14&gt;($B$9-G15),$B$9-G15,I14)</f>
        <v>339.51</v>
      </c>
      <c r="G15" s="10">
        <f>IF(ROUND((I14*($B$6/100))/12,2)&lt;0,0,ROUND((I14*($B$6/100))/12,2))</f>
        <v>401.85</v>
      </c>
      <c r="H15" s="55"/>
      <c r="I15" s="10">
        <f t="shared" si="2"/>
        <v>85388.340000000011</v>
      </c>
    </row>
    <row r="16" spans="1:14" x14ac:dyDescent="0.3">
      <c r="A16" s="4" t="s">
        <v>6</v>
      </c>
      <c r="B16" s="9">
        <f>INDEX(E:E,MATCH(0,I:I,0),1)</f>
        <v>50530</v>
      </c>
      <c r="D16" s="4">
        <f t="shared" si="0"/>
        <v>15</v>
      </c>
      <c r="E16" s="5">
        <f t="shared" si="1"/>
        <v>45509</v>
      </c>
      <c r="F16" s="10">
        <f>IF(I15&gt;($B$9-G16),$B$9-G16,I15)</f>
        <v>341.1</v>
      </c>
      <c r="G16" s="10">
        <f>IF(ROUND((I15*($B$6/100))/12,2)&lt;0,0,ROUND((I15*($B$6/100))/12,2))</f>
        <v>400.26</v>
      </c>
      <c r="H16" s="55"/>
      <c r="I16" s="10">
        <f t="shared" si="2"/>
        <v>85047.24</v>
      </c>
    </row>
    <row r="17" spans="1:9" x14ac:dyDescent="0.3">
      <c r="A17" s="4" t="s">
        <v>12</v>
      </c>
      <c r="B17" s="4">
        <f>YEAR(B16)-YEAR(E2)</f>
        <v>15</v>
      </c>
      <c r="C17" s="1"/>
      <c r="D17" s="4">
        <f t="shared" si="0"/>
        <v>16</v>
      </c>
      <c r="E17" s="5">
        <f t="shared" si="1"/>
        <v>45540</v>
      </c>
      <c r="F17" s="10">
        <f>IF(I16&gt;($B$9-G17),$B$9-G17,I16)</f>
        <v>342.7</v>
      </c>
      <c r="G17" s="10">
        <f>IF(ROUND((I16*($B$6/100))/12,2)&lt;0,0,ROUND((I16*($B$6/100))/12,2))</f>
        <v>398.66</v>
      </c>
      <c r="H17" s="55"/>
      <c r="I17" s="10">
        <f t="shared" si="2"/>
        <v>84704.540000000008</v>
      </c>
    </row>
    <row r="18" spans="1:9" x14ac:dyDescent="0.3">
      <c r="A18" s="12" t="s">
        <v>25</v>
      </c>
      <c r="B18" s="12"/>
      <c r="C18" s="1"/>
      <c r="D18" s="4">
        <f t="shared" si="0"/>
        <v>17</v>
      </c>
      <c r="E18" s="5">
        <f t="shared" si="1"/>
        <v>45570</v>
      </c>
      <c r="F18" s="10">
        <f>IF(I17&gt;($B$9-G18),$B$9-G18,I17)</f>
        <v>344.31</v>
      </c>
      <c r="G18" s="10">
        <f>IF(ROUND((I17*($B$6/100))/12,2)&lt;0,0,ROUND((I17*($B$6/100))/12,2))</f>
        <v>397.05</v>
      </c>
      <c r="H18" s="55"/>
      <c r="I18" s="10">
        <f t="shared" si="2"/>
        <v>84360.23000000001</v>
      </c>
    </row>
    <row r="19" spans="1:9" x14ac:dyDescent="0.3">
      <c r="A19" s="4" t="s">
        <v>32</v>
      </c>
      <c r="B19" s="55">
        <v>2266.61</v>
      </c>
      <c r="D19" s="4">
        <f t="shared" si="0"/>
        <v>18</v>
      </c>
      <c r="E19" s="5">
        <f t="shared" si="1"/>
        <v>45601</v>
      </c>
      <c r="F19" s="10">
        <f>IF(I18&gt;($B$9-G19),$B$9-G19,I18)</f>
        <v>345.92</v>
      </c>
      <c r="G19" s="10">
        <f>IF(ROUND((I18*($B$6/100))/12,2)&lt;0,0,ROUND((I18*($B$6/100))/12,2))</f>
        <v>395.44</v>
      </c>
      <c r="H19" s="55"/>
      <c r="I19" s="10">
        <f t="shared" si="2"/>
        <v>84014.310000000012</v>
      </c>
    </row>
    <row r="20" spans="1:9" x14ac:dyDescent="0.3">
      <c r="A20" s="4" t="s">
        <v>28</v>
      </c>
      <c r="B20" s="62">
        <v>12</v>
      </c>
      <c r="C20" s="2"/>
      <c r="D20" s="4">
        <f t="shared" si="0"/>
        <v>19</v>
      </c>
      <c r="E20" s="5">
        <f t="shared" si="1"/>
        <v>45631</v>
      </c>
      <c r="F20" s="10">
        <f>IF(I19&gt;($B$9-G20),$B$9-G20,I19)</f>
        <v>347.54</v>
      </c>
      <c r="G20" s="10">
        <f>IF(ROUND((I19*($B$6/100))/12,2)&lt;0,0,ROUND((I19*($B$6/100))/12,2))</f>
        <v>393.82</v>
      </c>
      <c r="H20" s="55"/>
      <c r="I20" s="10">
        <f t="shared" si="2"/>
        <v>83666.770000000019</v>
      </c>
    </row>
    <row r="21" spans="1:9" x14ac:dyDescent="0.3">
      <c r="A21" s="4" t="s">
        <v>29</v>
      </c>
      <c r="B21" s="10">
        <f>B19/B20</f>
        <v>188.88416666666669</v>
      </c>
      <c r="C21" s="2"/>
      <c r="D21" s="4">
        <f t="shared" si="0"/>
        <v>20</v>
      </c>
      <c r="E21" s="5">
        <f t="shared" si="1"/>
        <v>45662</v>
      </c>
      <c r="F21" s="10">
        <f>IF(I20&gt;($B$9-G21),$B$9-G21,I20)</f>
        <v>349.17</v>
      </c>
      <c r="G21" s="10">
        <f>IF(ROUND((I20*($B$6/100))/12,2)&lt;0,0,ROUND((I20*($B$6/100))/12,2))</f>
        <v>392.19</v>
      </c>
      <c r="H21" s="55"/>
      <c r="I21" s="10">
        <f t="shared" si="2"/>
        <v>83317.60000000002</v>
      </c>
    </row>
    <row r="22" spans="1:9" x14ac:dyDescent="0.3">
      <c r="A22" s="12" t="s">
        <v>15</v>
      </c>
      <c r="B22" s="12"/>
      <c r="C22" s="1"/>
      <c r="D22" s="4">
        <f t="shared" si="0"/>
        <v>21</v>
      </c>
      <c r="E22" s="5">
        <f t="shared" si="1"/>
        <v>45693</v>
      </c>
      <c r="F22" s="10">
        <f>IF(I21&gt;($B$9-G22),$B$9-G22,I21)</f>
        <v>350.81</v>
      </c>
      <c r="G22" s="10">
        <f>IF(ROUND((I21*($B$6/100))/12,2)&lt;0,0,ROUND((I21*($B$6/100))/12,2))</f>
        <v>390.55</v>
      </c>
      <c r="H22" s="55"/>
      <c r="I22" s="10">
        <f t="shared" si="2"/>
        <v>82966.790000000023</v>
      </c>
    </row>
    <row r="23" spans="1:9" x14ac:dyDescent="0.3">
      <c r="A23" s="4" t="s">
        <v>16</v>
      </c>
      <c r="B23" s="55">
        <v>321506</v>
      </c>
      <c r="D23" s="4">
        <f t="shared" si="0"/>
        <v>22</v>
      </c>
      <c r="E23" s="5">
        <f t="shared" si="1"/>
        <v>45721</v>
      </c>
      <c r="F23" s="10">
        <f>IF(I22&gt;($B$9-G23),$B$9-G23,I22)</f>
        <v>352.45</v>
      </c>
      <c r="G23" s="10">
        <f>IF(ROUND((I22*($B$6/100))/12,2)&lt;0,0,ROUND((I22*($B$6/100))/12,2))</f>
        <v>388.91</v>
      </c>
      <c r="H23" s="55"/>
      <c r="I23" s="10">
        <f t="shared" si="2"/>
        <v>82614.340000000026</v>
      </c>
    </row>
    <row r="24" spans="1:9" x14ac:dyDescent="0.3">
      <c r="A24" s="4" t="s">
        <v>15</v>
      </c>
      <c r="B24" s="10">
        <f>SUM(N:N)</f>
        <v>5451.8700000000008</v>
      </c>
      <c r="D24" s="4">
        <f t="shared" si="0"/>
        <v>23</v>
      </c>
      <c r="E24" s="5">
        <f t="shared" si="1"/>
        <v>45752</v>
      </c>
      <c r="F24" s="10">
        <f>IF(I23&gt;($B$9-G24),$B$9-G24,I23)</f>
        <v>354.11</v>
      </c>
      <c r="G24" s="10">
        <f>IF(ROUND((I23*($B$6/100))/12,2)&lt;0,0,ROUND((I23*($B$6/100))/12,2))</f>
        <v>387.25</v>
      </c>
      <c r="H24" s="55"/>
      <c r="I24" s="10">
        <f t="shared" si="2"/>
        <v>82260.230000000025</v>
      </c>
    </row>
    <row r="25" spans="1:9" x14ac:dyDescent="0.3">
      <c r="A25" s="4" t="s">
        <v>29</v>
      </c>
      <c r="B25" s="10">
        <f>IF(B26="",B24,B26)/12</f>
        <v>454.32166666666666</v>
      </c>
      <c r="D25" s="4">
        <f t="shared" si="0"/>
        <v>24</v>
      </c>
      <c r="E25" s="5">
        <f t="shared" si="1"/>
        <v>45782</v>
      </c>
      <c r="F25" s="10">
        <f>IF(I24&gt;($B$9-G25),$B$9-G25,I24)</f>
        <v>355.77000000000004</v>
      </c>
      <c r="G25" s="10">
        <f>IF(ROUND((I24*($B$6/100))/12,2)&lt;0,0,ROUND((I24*($B$6/100))/12,2))</f>
        <v>385.59</v>
      </c>
      <c r="H25" s="55"/>
      <c r="I25" s="10">
        <f t="shared" si="2"/>
        <v>81904.460000000021</v>
      </c>
    </row>
    <row r="26" spans="1:9" x14ac:dyDescent="0.3">
      <c r="A26" s="4" t="s">
        <v>41</v>
      </c>
      <c r="B26" s="55">
        <v>5451.86</v>
      </c>
      <c r="D26" s="4">
        <f t="shared" si="0"/>
        <v>25</v>
      </c>
      <c r="E26" s="5">
        <f t="shared" si="1"/>
        <v>45813</v>
      </c>
      <c r="F26" s="10">
        <f>IF(I25&gt;($B$9-G26),$B$9-G26,I25)</f>
        <v>357.43</v>
      </c>
      <c r="G26" s="10">
        <f>IF(ROUND((I25*($B$6/100))/12,2)&lt;0,0,ROUND((I25*($B$6/100))/12,2))</f>
        <v>383.93</v>
      </c>
      <c r="H26" s="55"/>
      <c r="I26" s="10">
        <f t="shared" si="2"/>
        <v>81547.030000000028</v>
      </c>
    </row>
    <row r="27" spans="1:9" x14ac:dyDescent="0.3">
      <c r="D27" s="4">
        <f t="shared" si="0"/>
        <v>26</v>
      </c>
      <c r="E27" s="5">
        <f t="shared" si="1"/>
        <v>45843</v>
      </c>
      <c r="F27" s="10">
        <f>IF(I26&gt;($B$9-G27),$B$9-G27,I26)</f>
        <v>359.11</v>
      </c>
      <c r="G27" s="10">
        <f>IF(ROUND((I26*($B$6/100))/12,2)&lt;0,0,ROUND((I26*($B$6/100))/12,2))</f>
        <v>382.25</v>
      </c>
      <c r="H27" s="55"/>
      <c r="I27" s="10">
        <f t="shared" si="2"/>
        <v>81187.920000000027</v>
      </c>
    </row>
    <row r="28" spans="1:9" x14ac:dyDescent="0.3">
      <c r="D28" s="4">
        <f t="shared" si="0"/>
        <v>27</v>
      </c>
      <c r="E28" s="5">
        <f t="shared" si="1"/>
        <v>45874</v>
      </c>
      <c r="F28" s="10">
        <f>IF(I27&gt;($B$9-G28),$B$9-G28,I27)</f>
        <v>360.79</v>
      </c>
      <c r="G28" s="10">
        <f>IF(ROUND((I27*($B$6/100))/12,2)&lt;0,0,ROUND((I27*($B$6/100))/12,2))</f>
        <v>380.57</v>
      </c>
      <c r="H28" s="55"/>
      <c r="I28" s="10">
        <f t="shared" si="2"/>
        <v>80827.130000000034</v>
      </c>
    </row>
    <row r="29" spans="1:9" x14ac:dyDescent="0.3">
      <c r="C29" s="1"/>
      <c r="D29" s="4">
        <f t="shared" si="0"/>
        <v>28</v>
      </c>
      <c r="E29" s="5">
        <f t="shared" si="1"/>
        <v>45905</v>
      </c>
      <c r="F29" s="10">
        <f>IF(I28&gt;($B$9-G29),$B$9-G29,I28)</f>
        <v>362.48</v>
      </c>
      <c r="G29" s="10">
        <f>IF(ROUND((I28*($B$6/100))/12,2)&lt;0,0,ROUND((I28*($B$6/100))/12,2))</f>
        <v>378.88</v>
      </c>
      <c r="H29" s="55"/>
      <c r="I29" s="10">
        <f t="shared" si="2"/>
        <v>80464.650000000038</v>
      </c>
    </row>
    <row r="30" spans="1:9" x14ac:dyDescent="0.3">
      <c r="D30" s="4">
        <f t="shared" si="0"/>
        <v>29</v>
      </c>
      <c r="E30" s="5">
        <f t="shared" si="1"/>
        <v>45935</v>
      </c>
      <c r="F30" s="10">
        <f>IF(I29&gt;($B$9-G30),$B$9-G30,I29)</f>
        <v>364.18</v>
      </c>
      <c r="G30" s="10">
        <f>IF(ROUND((I29*($B$6/100))/12,2)&lt;0,0,ROUND((I29*($B$6/100))/12,2))</f>
        <v>377.18</v>
      </c>
      <c r="H30" s="55"/>
      <c r="I30" s="10">
        <f t="shared" si="2"/>
        <v>80100.470000000045</v>
      </c>
    </row>
    <row r="31" spans="1:9" x14ac:dyDescent="0.3">
      <c r="D31" s="4">
        <f t="shared" si="0"/>
        <v>30</v>
      </c>
      <c r="E31" s="5">
        <f t="shared" si="1"/>
        <v>45966</v>
      </c>
      <c r="F31" s="10">
        <f>IF(I30&gt;($B$9-G31),$B$9-G31,I30)</f>
        <v>365.89</v>
      </c>
      <c r="G31" s="10">
        <f>IF(ROUND((I30*($B$6/100))/12,2)&lt;0,0,ROUND((I30*($B$6/100))/12,2))</f>
        <v>375.47</v>
      </c>
      <c r="H31" s="55"/>
      <c r="I31" s="10">
        <f t="shared" si="2"/>
        <v>79734.580000000045</v>
      </c>
    </row>
    <row r="32" spans="1:9" x14ac:dyDescent="0.3">
      <c r="D32" s="4">
        <f t="shared" si="0"/>
        <v>31</v>
      </c>
      <c r="E32" s="5">
        <f t="shared" si="1"/>
        <v>45996</v>
      </c>
      <c r="F32" s="10">
        <f>IF(I31&gt;($B$9-G32),$B$9-G32,I31)</f>
        <v>367.6</v>
      </c>
      <c r="G32" s="10">
        <f>IF(ROUND((I31*($B$6/100))/12,2)&lt;0,0,ROUND((I31*($B$6/100))/12,2))</f>
        <v>373.76</v>
      </c>
      <c r="H32" s="55"/>
      <c r="I32" s="10">
        <f t="shared" si="2"/>
        <v>79366.98000000004</v>
      </c>
    </row>
    <row r="33" spans="2:9" x14ac:dyDescent="0.3">
      <c r="D33" s="4">
        <f t="shared" si="0"/>
        <v>32</v>
      </c>
      <c r="E33" s="5">
        <f t="shared" si="1"/>
        <v>46027</v>
      </c>
      <c r="F33" s="10">
        <f>IF(I32&gt;($B$9-G33),$B$9-G33,I32)</f>
        <v>369.33000000000004</v>
      </c>
      <c r="G33" s="10">
        <f>IF(ROUND((I32*($B$6/100))/12,2)&lt;0,0,ROUND((I32*($B$6/100))/12,2))</f>
        <v>372.03</v>
      </c>
      <c r="H33" s="55"/>
      <c r="I33" s="10">
        <f t="shared" si="2"/>
        <v>78997.650000000038</v>
      </c>
    </row>
    <row r="34" spans="2:9" x14ac:dyDescent="0.3">
      <c r="D34" s="4">
        <f t="shared" si="0"/>
        <v>33</v>
      </c>
      <c r="E34" s="5">
        <f t="shared" si="1"/>
        <v>46058</v>
      </c>
      <c r="F34" s="10">
        <f>IF(I33&gt;($B$9-G34),$B$9-G34,I33)</f>
        <v>371.06</v>
      </c>
      <c r="G34" s="10">
        <f>IF(ROUND((I33*($B$6/100))/12,2)&lt;0,0,ROUND((I33*($B$6/100))/12,2))</f>
        <v>370.3</v>
      </c>
      <c r="H34" s="55"/>
      <c r="I34" s="10">
        <f t="shared" si="2"/>
        <v>78626.59000000004</v>
      </c>
    </row>
    <row r="35" spans="2:9" x14ac:dyDescent="0.3">
      <c r="D35" s="4">
        <f t="shared" si="0"/>
        <v>34</v>
      </c>
      <c r="E35" s="5">
        <f t="shared" si="1"/>
        <v>46086</v>
      </c>
      <c r="F35" s="10">
        <f>IF(I34&gt;($B$9-G35),$B$9-G35,I34)</f>
        <v>372.8</v>
      </c>
      <c r="G35" s="10">
        <f>IF(ROUND((I34*($B$6/100))/12,2)&lt;0,0,ROUND((I34*($B$6/100))/12,2))</f>
        <v>368.56</v>
      </c>
      <c r="H35" s="55"/>
      <c r="I35" s="10">
        <f t="shared" si="2"/>
        <v>78253.790000000037</v>
      </c>
    </row>
    <row r="36" spans="2:9" x14ac:dyDescent="0.3">
      <c r="D36" s="4">
        <f t="shared" si="0"/>
        <v>35</v>
      </c>
      <c r="E36" s="5">
        <f t="shared" si="1"/>
        <v>46117</v>
      </c>
      <c r="F36" s="10">
        <f>IF(I35&gt;($B$9-G36),$B$9-G36,I35)</f>
        <v>374.55</v>
      </c>
      <c r="G36" s="10">
        <f>IF(ROUND((I35*($B$6/100))/12,2)&lt;0,0,ROUND((I35*($B$6/100))/12,2))</f>
        <v>366.81</v>
      </c>
      <c r="H36" s="55"/>
      <c r="I36" s="10">
        <f t="shared" si="2"/>
        <v>77879.240000000034</v>
      </c>
    </row>
    <row r="37" spans="2:9" x14ac:dyDescent="0.3">
      <c r="B37" s="1"/>
      <c r="D37" s="4">
        <f t="shared" si="0"/>
        <v>36</v>
      </c>
      <c r="E37" s="5">
        <f t="shared" si="1"/>
        <v>46147</v>
      </c>
      <c r="F37" s="10">
        <f>IF(I36&gt;($B$9-G37),$B$9-G37,I36)</f>
        <v>376.3</v>
      </c>
      <c r="G37" s="10">
        <f>IF(ROUND((I36*($B$6/100))/12,2)&lt;0,0,ROUND((I36*($B$6/100))/12,2))</f>
        <v>365.06</v>
      </c>
      <c r="H37" s="55"/>
      <c r="I37" s="10">
        <f t="shared" si="2"/>
        <v>77502.940000000031</v>
      </c>
    </row>
    <row r="38" spans="2:9" x14ac:dyDescent="0.3">
      <c r="D38" s="4">
        <f t="shared" si="0"/>
        <v>37</v>
      </c>
      <c r="E38" s="5">
        <f t="shared" si="1"/>
        <v>46178</v>
      </c>
      <c r="F38" s="10">
        <f>IF(I37&gt;($B$9-G38),$B$9-G38,I37)</f>
        <v>378.06</v>
      </c>
      <c r="G38" s="10">
        <f>IF(ROUND((I37*($B$6/100))/12,2)&lt;0,0,ROUND((I37*($B$6/100))/12,2))</f>
        <v>363.3</v>
      </c>
      <c r="H38" s="55"/>
      <c r="I38" s="10">
        <f t="shared" si="2"/>
        <v>77124.880000000034</v>
      </c>
    </row>
    <row r="39" spans="2:9" x14ac:dyDescent="0.3">
      <c r="D39" s="4">
        <f t="shared" si="0"/>
        <v>38</v>
      </c>
      <c r="E39" s="5">
        <f t="shared" si="1"/>
        <v>46208</v>
      </c>
      <c r="F39" s="10">
        <f>IF(I38&gt;($B$9-G39),$B$9-G39,I38)</f>
        <v>379.84000000000003</v>
      </c>
      <c r="G39" s="10">
        <f>IF(ROUND((I38*($B$6/100))/12,2)&lt;0,0,ROUND((I38*($B$6/100))/12,2))</f>
        <v>361.52</v>
      </c>
      <c r="H39" s="55"/>
      <c r="I39" s="10">
        <f t="shared" si="2"/>
        <v>76745.040000000037</v>
      </c>
    </row>
    <row r="40" spans="2:9" x14ac:dyDescent="0.3">
      <c r="D40" s="4">
        <f t="shared" si="0"/>
        <v>39</v>
      </c>
      <c r="E40" s="5">
        <f t="shared" si="1"/>
        <v>46239</v>
      </c>
      <c r="F40" s="10">
        <f>IF(I39&gt;($B$9-G40),$B$9-G40,I39)</f>
        <v>381.62</v>
      </c>
      <c r="G40" s="10">
        <f>IF(ROUND((I39*($B$6/100))/12,2)&lt;0,0,ROUND((I39*($B$6/100))/12,2))</f>
        <v>359.74</v>
      </c>
      <c r="H40" s="55"/>
      <c r="I40" s="10">
        <f t="shared" si="2"/>
        <v>76363.420000000042</v>
      </c>
    </row>
    <row r="41" spans="2:9" x14ac:dyDescent="0.3">
      <c r="D41" s="4">
        <f t="shared" si="0"/>
        <v>40</v>
      </c>
      <c r="E41" s="5">
        <f t="shared" si="1"/>
        <v>46270</v>
      </c>
      <c r="F41" s="10">
        <f>IF(I40&gt;($B$9-G41),$B$9-G41,I40)</f>
        <v>383.41</v>
      </c>
      <c r="G41" s="10">
        <f>IF(ROUND((I40*($B$6/100))/12,2)&lt;0,0,ROUND((I40*($B$6/100))/12,2))</f>
        <v>357.95</v>
      </c>
      <c r="H41" s="55"/>
      <c r="I41" s="10">
        <f t="shared" si="2"/>
        <v>75980.010000000038</v>
      </c>
    </row>
    <row r="42" spans="2:9" x14ac:dyDescent="0.3">
      <c r="D42" s="4">
        <f t="shared" si="0"/>
        <v>41</v>
      </c>
      <c r="E42" s="5">
        <f t="shared" si="1"/>
        <v>46300</v>
      </c>
      <c r="F42" s="10">
        <f>IF(I41&gt;($B$9-G42),$B$9-G42,I41)</f>
        <v>385.2</v>
      </c>
      <c r="G42" s="10">
        <f>IF(ROUND((I41*($B$6/100))/12,2)&lt;0,0,ROUND((I41*($B$6/100))/12,2))</f>
        <v>356.16</v>
      </c>
      <c r="H42" s="55"/>
      <c r="I42" s="10">
        <f t="shared" si="2"/>
        <v>75594.810000000041</v>
      </c>
    </row>
    <row r="43" spans="2:9" x14ac:dyDescent="0.3">
      <c r="D43" s="4">
        <f t="shared" si="0"/>
        <v>42</v>
      </c>
      <c r="E43" s="5">
        <f t="shared" si="1"/>
        <v>46331</v>
      </c>
      <c r="F43" s="10">
        <f>IF(I42&gt;($B$9-G43),$B$9-G43,I42)</f>
        <v>387.01</v>
      </c>
      <c r="G43" s="10">
        <f>IF(ROUND((I42*($B$6/100))/12,2)&lt;0,0,ROUND((I42*($B$6/100))/12,2))</f>
        <v>354.35</v>
      </c>
      <c r="H43" s="55"/>
      <c r="I43" s="10">
        <f t="shared" si="2"/>
        <v>75207.800000000047</v>
      </c>
    </row>
    <row r="44" spans="2:9" x14ac:dyDescent="0.3">
      <c r="D44" s="4">
        <f t="shared" si="0"/>
        <v>43</v>
      </c>
      <c r="E44" s="5">
        <f t="shared" si="1"/>
        <v>46361</v>
      </c>
      <c r="F44" s="10">
        <f>IF(I43&gt;($B$9-G44),$B$9-G44,I43)</f>
        <v>388.82</v>
      </c>
      <c r="G44" s="10">
        <f>IF(ROUND((I43*($B$6/100))/12,2)&lt;0,0,ROUND((I43*($B$6/100))/12,2))</f>
        <v>352.54</v>
      </c>
      <c r="H44" s="55"/>
      <c r="I44" s="10">
        <f t="shared" si="2"/>
        <v>74818.98000000004</v>
      </c>
    </row>
    <row r="45" spans="2:9" x14ac:dyDescent="0.3">
      <c r="D45" s="4">
        <f t="shared" si="0"/>
        <v>44</v>
      </c>
      <c r="E45" s="5">
        <f t="shared" si="1"/>
        <v>46392</v>
      </c>
      <c r="F45" s="10">
        <f>IF(I44&gt;($B$9-G45),$B$9-G45,I44)</f>
        <v>390.65000000000003</v>
      </c>
      <c r="G45" s="10">
        <f>IF(ROUND((I44*($B$6/100))/12,2)&lt;0,0,ROUND((I44*($B$6/100))/12,2))</f>
        <v>350.71</v>
      </c>
      <c r="H45" s="55"/>
      <c r="I45" s="10">
        <f t="shared" si="2"/>
        <v>74428.330000000045</v>
      </c>
    </row>
    <row r="46" spans="2:9" x14ac:dyDescent="0.3">
      <c r="D46" s="4">
        <f t="shared" si="0"/>
        <v>45</v>
      </c>
      <c r="E46" s="5">
        <f t="shared" si="1"/>
        <v>46423</v>
      </c>
      <c r="F46" s="10">
        <f>IF(I45&gt;($B$9-G46),$B$9-G46,I45)</f>
        <v>392.48</v>
      </c>
      <c r="G46" s="10">
        <f>IF(ROUND((I45*($B$6/100))/12,2)&lt;0,0,ROUND((I45*($B$6/100))/12,2))</f>
        <v>348.88</v>
      </c>
      <c r="H46" s="55"/>
      <c r="I46" s="10">
        <f t="shared" si="2"/>
        <v>74035.850000000049</v>
      </c>
    </row>
    <row r="47" spans="2:9" x14ac:dyDescent="0.3">
      <c r="D47" s="4">
        <f t="shared" si="0"/>
        <v>46</v>
      </c>
      <c r="E47" s="5">
        <f t="shared" si="1"/>
        <v>46451</v>
      </c>
      <c r="F47" s="10">
        <f>IF(I46&gt;($B$9-G47),$B$9-G47,I46)</f>
        <v>394.32</v>
      </c>
      <c r="G47" s="10">
        <f>IF(ROUND((I46*($B$6/100))/12,2)&lt;0,0,ROUND((I46*($B$6/100))/12,2))</f>
        <v>347.04</v>
      </c>
      <c r="H47" s="55"/>
      <c r="I47" s="10">
        <f t="shared" si="2"/>
        <v>73641.530000000042</v>
      </c>
    </row>
    <row r="48" spans="2:9" x14ac:dyDescent="0.3">
      <c r="D48" s="4">
        <f t="shared" si="0"/>
        <v>47</v>
      </c>
      <c r="E48" s="5">
        <f t="shared" si="1"/>
        <v>46482</v>
      </c>
      <c r="F48" s="10">
        <f>IF(I47&gt;($B$9-G48),$B$9-G48,I47)</f>
        <v>396.17</v>
      </c>
      <c r="G48" s="10">
        <f>IF(ROUND((I47*($B$6/100))/12,2)&lt;0,0,ROUND((I47*($B$6/100))/12,2))</f>
        <v>345.19</v>
      </c>
      <c r="H48" s="55"/>
      <c r="I48" s="10">
        <f t="shared" si="2"/>
        <v>73245.360000000044</v>
      </c>
    </row>
    <row r="49" spans="4:9" x14ac:dyDescent="0.3">
      <c r="D49" s="4">
        <f t="shared" si="0"/>
        <v>48</v>
      </c>
      <c r="E49" s="5">
        <f t="shared" si="1"/>
        <v>46512</v>
      </c>
      <c r="F49" s="10">
        <f>IF(I48&gt;($B$9-G49),$B$9-G49,I48)</f>
        <v>398.02000000000004</v>
      </c>
      <c r="G49" s="10">
        <f>IF(ROUND((I48*($B$6/100))/12,2)&lt;0,0,ROUND((I48*($B$6/100))/12,2))</f>
        <v>343.34</v>
      </c>
      <c r="H49" s="55"/>
      <c r="I49" s="10">
        <f t="shared" si="2"/>
        <v>72847.34000000004</v>
      </c>
    </row>
    <row r="50" spans="4:9" x14ac:dyDescent="0.3">
      <c r="D50" s="4">
        <f t="shared" si="0"/>
        <v>49</v>
      </c>
      <c r="E50" s="5">
        <f t="shared" si="1"/>
        <v>46543</v>
      </c>
      <c r="F50" s="10">
        <f>IF(I49&gt;($B$9-G50),$B$9-G50,I49)</f>
        <v>399.89</v>
      </c>
      <c r="G50" s="10">
        <f>IF(ROUND((I49*($B$6/100))/12,2)&lt;0,0,ROUND((I49*($B$6/100))/12,2))</f>
        <v>341.47</v>
      </c>
      <c r="H50" s="55"/>
      <c r="I50" s="10">
        <f t="shared" si="2"/>
        <v>72447.450000000041</v>
      </c>
    </row>
    <row r="51" spans="4:9" x14ac:dyDescent="0.3">
      <c r="D51" s="4">
        <f t="shared" si="0"/>
        <v>50</v>
      </c>
      <c r="E51" s="5">
        <f t="shared" si="1"/>
        <v>46573</v>
      </c>
      <c r="F51" s="10">
        <f>IF(I50&gt;($B$9-G51),$B$9-G51,I50)</f>
        <v>401.76</v>
      </c>
      <c r="G51" s="10">
        <f>IF(ROUND((I50*($B$6/100))/12,2)&lt;0,0,ROUND((I50*($B$6/100))/12,2))</f>
        <v>339.6</v>
      </c>
      <c r="H51" s="55"/>
      <c r="I51" s="10">
        <f t="shared" si="2"/>
        <v>72045.690000000046</v>
      </c>
    </row>
    <row r="52" spans="4:9" x14ac:dyDescent="0.3">
      <c r="D52" s="4">
        <f t="shared" si="0"/>
        <v>51</v>
      </c>
      <c r="E52" s="5">
        <f t="shared" si="1"/>
        <v>46604</v>
      </c>
      <c r="F52" s="10">
        <f>IF(I51&gt;($B$9-G52),$B$9-G52,I51)</f>
        <v>403.65000000000003</v>
      </c>
      <c r="G52" s="10">
        <f>IF(ROUND((I51*($B$6/100))/12,2)&lt;0,0,ROUND((I51*($B$6/100))/12,2))</f>
        <v>337.71</v>
      </c>
      <c r="H52" s="55"/>
      <c r="I52" s="10">
        <f t="shared" si="2"/>
        <v>71642.040000000052</v>
      </c>
    </row>
    <row r="53" spans="4:9" x14ac:dyDescent="0.3">
      <c r="D53" s="4">
        <f t="shared" si="0"/>
        <v>52</v>
      </c>
      <c r="E53" s="5">
        <f t="shared" si="1"/>
        <v>46635</v>
      </c>
      <c r="F53" s="10">
        <f>IF(I52&gt;($B$9-G53),$B$9-G53,I52)</f>
        <v>405.54</v>
      </c>
      <c r="G53" s="10">
        <f>IF(ROUND((I52*($B$6/100))/12,2)&lt;0,0,ROUND((I52*($B$6/100))/12,2))</f>
        <v>335.82</v>
      </c>
      <c r="H53" s="55"/>
      <c r="I53" s="10">
        <f t="shared" si="2"/>
        <v>71236.500000000058</v>
      </c>
    </row>
    <row r="54" spans="4:9" x14ac:dyDescent="0.3">
      <c r="D54" s="4">
        <f t="shared" si="0"/>
        <v>53</v>
      </c>
      <c r="E54" s="5">
        <f t="shared" si="1"/>
        <v>46665</v>
      </c>
      <c r="F54" s="10">
        <f>IF(I53&gt;($B$9-G54),$B$9-G54,I53)</f>
        <v>407.44</v>
      </c>
      <c r="G54" s="10">
        <f>IF(ROUND((I53*($B$6/100))/12,2)&lt;0,0,ROUND((I53*($B$6/100))/12,2))</f>
        <v>333.92</v>
      </c>
      <c r="H54" s="55"/>
      <c r="I54" s="10">
        <f t="shared" si="2"/>
        <v>70829.060000000056</v>
      </c>
    </row>
    <row r="55" spans="4:9" x14ac:dyDescent="0.3">
      <c r="D55" s="4">
        <f t="shared" si="0"/>
        <v>54</v>
      </c>
      <c r="E55" s="5">
        <f t="shared" si="1"/>
        <v>46696</v>
      </c>
      <c r="F55" s="10">
        <f>IF(I54&gt;($B$9-G55),$B$9-G55,I54)</f>
        <v>409.35</v>
      </c>
      <c r="G55" s="10">
        <f>IF(ROUND((I54*($B$6/100))/12,2)&lt;0,0,ROUND((I54*($B$6/100))/12,2))</f>
        <v>332.01</v>
      </c>
      <c r="H55" s="55"/>
      <c r="I55" s="10">
        <f t="shared" si="2"/>
        <v>70419.71000000005</v>
      </c>
    </row>
    <row r="56" spans="4:9" x14ac:dyDescent="0.3">
      <c r="D56" s="4">
        <f t="shared" si="0"/>
        <v>55</v>
      </c>
      <c r="E56" s="5">
        <f t="shared" si="1"/>
        <v>46726</v>
      </c>
      <c r="F56" s="10">
        <f>IF(I55&gt;($B$9-G56),$B$9-G56,I55)</f>
        <v>411.27000000000004</v>
      </c>
      <c r="G56" s="10">
        <f>IF(ROUND((I55*($B$6/100))/12,2)&lt;0,0,ROUND((I55*($B$6/100))/12,2))</f>
        <v>330.09</v>
      </c>
      <c r="H56" s="55"/>
      <c r="I56" s="10">
        <f t="shared" si="2"/>
        <v>70008.440000000046</v>
      </c>
    </row>
    <row r="57" spans="4:9" x14ac:dyDescent="0.3">
      <c r="D57" s="4">
        <f t="shared" si="0"/>
        <v>56</v>
      </c>
      <c r="E57" s="5">
        <f t="shared" si="1"/>
        <v>46757</v>
      </c>
      <c r="F57" s="10">
        <f>IF(I56&gt;($B$9-G57),$B$9-G57,I56)</f>
        <v>413.2</v>
      </c>
      <c r="G57" s="10">
        <f>IF(ROUND((I56*($B$6/100))/12,2)&lt;0,0,ROUND((I56*($B$6/100))/12,2))</f>
        <v>328.16</v>
      </c>
      <c r="H57" s="55"/>
      <c r="I57" s="10">
        <f t="shared" si="2"/>
        <v>69595.240000000049</v>
      </c>
    </row>
    <row r="58" spans="4:9" x14ac:dyDescent="0.3">
      <c r="D58" s="4">
        <f t="shared" si="0"/>
        <v>57</v>
      </c>
      <c r="E58" s="5">
        <f t="shared" si="1"/>
        <v>46788</v>
      </c>
      <c r="F58" s="10">
        <f>IF(I57&gt;($B$9-G58),$B$9-G58,I57)</f>
        <v>415.13</v>
      </c>
      <c r="G58" s="10">
        <f>IF(ROUND((I57*($B$6/100))/12,2)&lt;0,0,ROUND((I57*($B$6/100))/12,2))</f>
        <v>326.23</v>
      </c>
      <c r="H58" s="55"/>
      <c r="I58" s="10">
        <f t="shared" si="2"/>
        <v>69180.110000000044</v>
      </c>
    </row>
    <row r="59" spans="4:9" x14ac:dyDescent="0.3">
      <c r="D59" s="4">
        <f t="shared" si="0"/>
        <v>58</v>
      </c>
      <c r="E59" s="5">
        <f t="shared" si="1"/>
        <v>46817</v>
      </c>
      <c r="F59" s="10">
        <f>IF(I58&gt;($B$9-G59),$B$9-G59,I58)</f>
        <v>417.08000000000004</v>
      </c>
      <c r="G59" s="10">
        <f>IF(ROUND((I58*($B$6/100))/12,2)&lt;0,0,ROUND((I58*($B$6/100))/12,2))</f>
        <v>324.27999999999997</v>
      </c>
      <c r="H59" s="55"/>
      <c r="I59" s="10">
        <f t="shared" si="2"/>
        <v>68763.030000000042</v>
      </c>
    </row>
    <row r="60" spans="4:9" x14ac:dyDescent="0.3">
      <c r="D60" s="4">
        <f t="shared" si="0"/>
        <v>59</v>
      </c>
      <c r="E60" s="5">
        <f t="shared" si="1"/>
        <v>46848</v>
      </c>
      <c r="F60" s="10">
        <f>IF(I59&gt;($B$9-G60),$B$9-G60,I59)</f>
        <v>419.03000000000003</v>
      </c>
      <c r="G60" s="10">
        <f>IF(ROUND((I59*($B$6/100))/12,2)&lt;0,0,ROUND((I59*($B$6/100))/12,2))</f>
        <v>322.33</v>
      </c>
      <c r="H60" s="55"/>
      <c r="I60" s="10">
        <f t="shared" si="2"/>
        <v>68344.000000000044</v>
      </c>
    </row>
    <row r="61" spans="4:9" x14ac:dyDescent="0.3">
      <c r="D61" s="4">
        <f t="shared" si="0"/>
        <v>60</v>
      </c>
      <c r="E61" s="5">
        <f t="shared" si="1"/>
        <v>46878</v>
      </c>
      <c r="F61" s="10">
        <f>IF(I60&gt;($B$9-G61),$B$9-G61,I60)</f>
        <v>421</v>
      </c>
      <c r="G61" s="10">
        <f>IF(ROUND((I60*($B$6/100))/12,2)&lt;0,0,ROUND((I60*($B$6/100))/12,2))</f>
        <v>320.36</v>
      </c>
      <c r="H61" s="55"/>
      <c r="I61" s="10">
        <f t="shared" si="2"/>
        <v>67923.000000000044</v>
      </c>
    </row>
    <row r="62" spans="4:9" x14ac:dyDescent="0.3">
      <c r="D62" s="4">
        <f t="shared" si="0"/>
        <v>61</v>
      </c>
      <c r="E62" s="5">
        <f t="shared" si="1"/>
        <v>46909</v>
      </c>
      <c r="F62" s="10">
        <f>IF(I61&gt;($B$9-G62),$B$9-G62,I61)</f>
        <v>422.97</v>
      </c>
      <c r="G62" s="10">
        <f>IF(ROUND((I61*($B$6/100))/12,2)&lt;0,0,ROUND((I61*($B$6/100))/12,2))</f>
        <v>318.39</v>
      </c>
      <c r="H62" s="55"/>
      <c r="I62" s="10">
        <f t="shared" si="2"/>
        <v>67500.030000000042</v>
      </c>
    </row>
    <row r="63" spans="4:9" x14ac:dyDescent="0.3">
      <c r="D63" s="4">
        <f t="shared" si="0"/>
        <v>62</v>
      </c>
      <c r="E63" s="5">
        <f t="shared" si="1"/>
        <v>46939</v>
      </c>
      <c r="F63" s="10">
        <f>IF(I62&gt;($B$9-G63),$B$9-G63,I62)</f>
        <v>424.95</v>
      </c>
      <c r="G63" s="10">
        <f>IF(ROUND((I62*($B$6/100))/12,2)&lt;0,0,ROUND((I62*($B$6/100))/12,2))</f>
        <v>316.41000000000003</v>
      </c>
      <c r="H63" s="55"/>
      <c r="I63" s="10">
        <f t="shared" si="2"/>
        <v>67075.080000000045</v>
      </c>
    </row>
    <row r="64" spans="4:9" x14ac:dyDescent="0.3">
      <c r="D64" s="4">
        <f t="shared" si="0"/>
        <v>63</v>
      </c>
      <c r="E64" s="5">
        <f t="shared" si="1"/>
        <v>46970</v>
      </c>
      <c r="F64" s="10">
        <f>IF(I63&gt;($B$9-G64),$B$9-G64,I63)</f>
        <v>426.95</v>
      </c>
      <c r="G64" s="10">
        <f>IF(ROUND((I63*($B$6/100))/12,2)&lt;0,0,ROUND((I63*($B$6/100))/12,2))</f>
        <v>314.41000000000003</v>
      </c>
      <c r="H64" s="55"/>
      <c r="I64" s="10">
        <f t="shared" si="2"/>
        <v>66648.130000000048</v>
      </c>
    </row>
    <row r="65" spans="4:9" x14ac:dyDescent="0.3">
      <c r="D65" s="4">
        <f t="shared" si="0"/>
        <v>64</v>
      </c>
      <c r="E65" s="5">
        <f t="shared" si="1"/>
        <v>47001</v>
      </c>
      <c r="F65" s="10">
        <f>IF(I64&gt;($B$9-G65),$B$9-G65,I64)</f>
        <v>428.95</v>
      </c>
      <c r="G65" s="10">
        <f>IF(ROUND((I64*($B$6/100))/12,2)&lt;0,0,ROUND((I64*($B$6/100))/12,2))</f>
        <v>312.41000000000003</v>
      </c>
      <c r="H65" s="55"/>
      <c r="I65" s="10">
        <f t="shared" si="2"/>
        <v>66219.180000000051</v>
      </c>
    </row>
    <row r="66" spans="4:9" x14ac:dyDescent="0.3">
      <c r="D66" s="4">
        <f t="shared" si="0"/>
        <v>65</v>
      </c>
      <c r="E66" s="5">
        <f t="shared" si="1"/>
        <v>47031</v>
      </c>
      <c r="F66" s="10">
        <f t="shared" ref="F66:F129" si="4">IF(I65&gt;($B$9-G66),$B$9-G66,I65)</f>
        <v>430.96000000000004</v>
      </c>
      <c r="G66" s="10">
        <f>IF(ROUND((I65*($B$6/100))/12,2)&lt;0,0,ROUND((I65*($B$6/100))/12,2))</f>
        <v>310.39999999999998</v>
      </c>
      <c r="H66" s="55"/>
      <c r="I66" s="10">
        <f t="shared" si="2"/>
        <v>65788.220000000045</v>
      </c>
    </row>
    <row r="67" spans="4:9" x14ac:dyDescent="0.3">
      <c r="D67" s="4">
        <f t="shared" si="0"/>
        <v>66</v>
      </c>
      <c r="E67" s="5">
        <f t="shared" si="1"/>
        <v>47062</v>
      </c>
      <c r="F67" s="10">
        <f t="shared" si="4"/>
        <v>432.98</v>
      </c>
      <c r="G67" s="10">
        <f>IF(ROUND((I66*($B$6/100))/12,2)&lt;0,0,ROUND((I66*($B$6/100))/12,2))</f>
        <v>308.38</v>
      </c>
      <c r="H67" s="55"/>
      <c r="I67" s="10">
        <f t="shared" si="2"/>
        <v>65355.240000000042</v>
      </c>
    </row>
    <row r="68" spans="4:9" x14ac:dyDescent="0.3">
      <c r="D68" s="4">
        <f t="shared" ref="D68:D131" si="5">D67+1</f>
        <v>67</v>
      </c>
      <c r="E68" s="5">
        <f t="shared" ref="E68:E131" si="6">DATE(YEAR(E67),MONTH(E67)+1,DAY(E67))</f>
        <v>47092</v>
      </c>
      <c r="F68" s="10">
        <f t="shared" si="4"/>
        <v>435.01</v>
      </c>
      <c r="G68" s="10">
        <f>IF(ROUND((I67*($B$6/100))/12,2)&lt;0,0,ROUND((I67*($B$6/100))/12,2))</f>
        <v>306.35000000000002</v>
      </c>
      <c r="H68" s="55"/>
      <c r="I68" s="10">
        <f t="shared" ref="I68:I131" si="7">I67-(F68+H68)</f>
        <v>64920.23000000004</v>
      </c>
    </row>
    <row r="69" spans="4:9" x14ac:dyDescent="0.3">
      <c r="D69" s="4">
        <f t="shared" si="5"/>
        <v>68</v>
      </c>
      <c r="E69" s="5">
        <f t="shared" si="6"/>
        <v>47123</v>
      </c>
      <c r="F69" s="10">
        <f t="shared" si="4"/>
        <v>437.05</v>
      </c>
      <c r="G69" s="10">
        <f>IF(ROUND((I68*($B$6/100))/12,2)&lt;0,0,ROUND((I68*($B$6/100))/12,2))</f>
        <v>304.31</v>
      </c>
      <c r="H69" s="55"/>
      <c r="I69" s="10">
        <f t="shared" si="7"/>
        <v>64483.180000000037</v>
      </c>
    </row>
    <row r="70" spans="4:9" x14ac:dyDescent="0.3">
      <c r="D70" s="4">
        <f t="shared" si="5"/>
        <v>69</v>
      </c>
      <c r="E70" s="5">
        <f t="shared" si="6"/>
        <v>47154</v>
      </c>
      <c r="F70" s="10">
        <f t="shared" si="4"/>
        <v>439.1</v>
      </c>
      <c r="G70" s="10">
        <f>IF(ROUND((I69*($B$6/100))/12,2)&lt;0,0,ROUND((I69*($B$6/100))/12,2))</f>
        <v>302.26</v>
      </c>
      <c r="H70" s="55"/>
      <c r="I70" s="10">
        <f t="shared" si="7"/>
        <v>64044.080000000038</v>
      </c>
    </row>
    <row r="71" spans="4:9" x14ac:dyDescent="0.3">
      <c r="D71" s="4">
        <f t="shared" si="5"/>
        <v>70</v>
      </c>
      <c r="E71" s="5">
        <f t="shared" si="6"/>
        <v>47182</v>
      </c>
      <c r="F71" s="10">
        <f t="shared" si="4"/>
        <v>441.15000000000003</v>
      </c>
      <c r="G71" s="10">
        <f>IF(ROUND((I70*($B$6/100))/12,2)&lt;0,0,ROUND((I70*($B$6/100))/12,2))</f>
        <v>300.20999999999998</v>
      </c>
      <c r="H71" s="55"/>
      <c r="I71" s="10">
        <f t="shared" si="7"/>
        <v>63602.930000000037</v>
      </c>
    </row>
    <row r="72" spans="4:9" x14ac:dyDescent="0.3">
      <c r="D72" s="4">
        <f t="shared" si="5"/>
        <v>71</v>
      </c>
      <c r="E72" s="5">
        <f t="shared" si="6"/>
        <v>47213</v>
      </c>
      <c r="F72" s="10">
        <f t="shared" si="4"/>
        <v>443.22</v>
      </c>
      <c r="G72" s="10">
        <f>IF(ROUND((I71*($B$6/100))/12,2)&lt;0,0,ROUND((I71*($B$6/100))/12,2))</f>
        <v>298.14</v>
      </c>
      <c r="H72" s="55"/>
      <c r="I72" s="10">
        <f t="shared" si="7"/>
        <v>63159.710000000036</v>
      </c>
    </row>
    <row r="73" spans="4:9" x14ac:dyDescent="0.3">
      <c r="D73" s="4">
        <f t="shared" si="5"/>
        <v>72</v>
      </c>
      <c r="E73" s="5">
        <f t="shared" si="6"/>
        <v>47243</v>
      </c>
      <c r="F73" s="10">
        <f t="shared" si="4"/>
        <v>445.3</v>
      </c>
      <c r="G73" s="10">
        <f>IF(ROUND((I72*($B$6/100))/12,2)&lt;0,0,ROUND((I72*($B$6/100))/12,2))</f>
        <v>296.06</v>
      </c>
      <c r="H73" s="55"/>
      <c r="I73" s="10">
        <f t="shared" si="7"/>
        <v>62714.410000000033</v>
      </c>
    </row>
    <row r="74" spans="4:9" x14ac:dyDescent="0.3">
      <c r="D74" s="4">
        <f t="shared" si="5"/>
        <v>73</v>
      </c>
      <c r="E74" s="5">
        <f t="shared" si="6"/>
        <v>47274</v>
      </c>
      <c r="F74" s="10">
        <f t="shared" si="4"/>
        <v>447.39</v>
      </c>
      <c r="G74" s="10">
        <f>IF(ROUND((I73*($B$6/100))/12,2)&lt;0,0,ROUND((I73*($B$6/100))/12,2))</f>
        <v>293.97000000000003</v>
      </c>
      <c r="H74" s="55"/>
      <c r="I74" s="10">
        <f t="shared" si="7"/>
        <v>62267.020000000033</v>
      </c>
    </row>
    <row r="75" spans="4:9" x14ac:dyDescent="0.3">
      <c r="D75" s="4">
        <f t="shared" si="5"/>
        <v>74</v>
      </c>
      <c r="E75" s="5">
        <f t="shared" si="6"/>
        <v>47304</v>
      </c>
      <c r="F75" s="10">
        <f t="shared" si="4"/>
        <v>449.48</v>
      </c>
      <c r="G75" s="10">
        <f>IF(ROUND((I74*($B$6/100))/12,2)&lt;0,0,ROUND((I74*($B$6/100))/12,2))</f>
        <v>291.88</v>
      </c>
      <c r="H75" s="55"/>
      <c r="I75" s="10">
        <f t="shared" si="7"/>
        <v>61817.54000000003</v>
      </c>
    </row>
    <row r="76" spans="4:9" x14ac:dyDescent="0.3">
      <c r="D76" s="4">
        <f t="shared" si="5"/>
        <v>75</v>
      </c>
      <c r="E76" s="5">
        <f t="shared" si="6"/>
        <v>47335</v>
      </c>
      <c r="F76" s="10">
        <f t="shared" si="4"/>
        <v>451.59000000000003</v>
      </c>
      <c r="G76" s="10">
        <f>IF(ROUND((I75*($B$6/100))/12,2)&lt;0,0,ROUND((I75*($B$6/100))/12,2))</f>
        <v>289.77</v>
      </c>
      <c r="H76" s="55"/>
      <c r="I76" s="10">
        <f t="shared" si="7"/>
        <v>61365.950000000033</v>
      </c>
    </row>
    <row r="77" spans="4:9" x14ac:dyDescent="0.3">
      <c r="D77" s="4">
        <f t="shared" si="5"/>
        <v>76</v>
      </c>
      <c r="E77" s="5">
        <f t="shared" si="6"/>
        <v>47366</v>
      </c>
      <c r="F77" s="10">
        <f t="shared" si="4"/>
        <v>453.71000000000004</v>
      </c>
      <c r="G77" s="10">
        <f>IF(ROUND((I76*($B$6/100))/12,2)&lt;0,0,ROUND((I76*($B$6/100))/12,2))</f>
        <v>287.64999999999998</v>
      </c>
      <c r="H77" s="55"/>
      <c r="I77" s="10">
        <f t="shared" si="7"/>
        <v>60912.240000000034</v>
      </c>
    </row>
    <row r="78" spans="4:9" x14ac:dyDescent="0.3">
      <c r="D78" s="4">
        <f t="shared" si="5"/>
        <v>77</v>
      </c>
      <c r="E78" s="5">
        <f t="shared" si="6"/>
        <v>47396</v>
      </c>
      <c r="F78" s="10">
        <f t="shared" si="4"/>
        <v>455.83000000000004</v>
      </c>
      <c r="G78" s="10">
        <f>IF(ROUND((I77*($B$6/100))/12,2)&lt;0,0,ROUND((I77*($B$6/100))/12,2))</f>
        <v>285.52999999999997</v>
      </c>
      <c r="H78" s="55"/>
      <c r="I78" s="10">
        <f t="shared" si="7"/>
        <v>60456.410000000033</v>
      </c>
    </row>
    <row r="79" spans="4:9" x14ac:dyDescent="0.3">
      <c r="D79" s="4">
        <f t="shared" si="5"/>
        <v>78</v>
      </c>
      <c r="E79" s="5">
        <f t="shared" si="6"/>
        <v>47427</v>
      </c>
      <c r="F79" s="10">
        <f t="shared" si="4"/>
        <v>457.97</v>
      </c>
      <c r="G79" s="10">
        <f>IF(ROUND((I78*($B$6/100))/12,2)&lt;0,0,ROUND((I78*($B$6/100))/12,2))</f>
        <v>283.39</v>
      </c>
      <c r="H79" s="55"/>
      <c r="I79" s="10">
        <f t="shared" si="7"/>
        <v>59998.440000000031</v>
      </c>
    </row>
    <row r="80" spans="4:9" x14ac:dyDescent="0.3">
      <c r="D80" s="4">
        <f t="shared" si="5"/>
        <v>79</v>
      </c>
      <c r="E80" s="5">
        <f t="shared" si="6"/>
        <v>47457</v>
      </c>
      <c r="F80" s="10">
        <f t="shared" si="4"/>
        <v>460.12</v>
      </c>
      <c r="G80" s="10">
        <f>IF(ROUND((I79*($B$6/100))/12,2)&lt;0,0,ROUND((I79*($B$6/100))/12,2))</f>
        <v>281.24</v>
      </c>
      <c r="H80" s="55"/>
      <c r="I80" s="10">
        <f t="shared" si="7"/>
        <v>59538.320000000029</v>
      </c>
    </row>
    <row r="81" spans="4:9" x14ac:dyDescent="0.3">
      <c r="D81" s="4">
        <f t="shared" si="5"/>
        <v>80</v>
      </c>
      <c r="E81" s="5">
        <f t="shared" si="6"/>
        <v>47488</v>
      </c>
      <c r="F81" s="10">
        <f t="shared" si="4"/>
        <v>462.27000000000004</v>
      </c>
      <c r="G81" s="10">
        <f>IF(ROUND((I80*($B$6/100))/12,2)&lt;0,0,ROUND((I80*($B$6/100))/12,2))</f>
        <v>279.08999999999997</v>
      </c>
      <c r="H81" s="55"/>
      <c r="I81" s="10">
        <f t="shared" si="7"/>
        <v>59076.050000000032</v>
      </c>
    </row>
    <row r="82" spans="4:9" x14ac:dyDescent="0.3">
      <c r="D82" s="4">
        <f t="shared" si="5"/>
        <v>81</v>
      </c>
      <c r="E82" s="5">
        <f t="shared" si="6"/>
        <v>47519</v>
      </c>
      <c r="F82" s="10">
        <f t="shared" si="4"/>
        <v>464.44</v>
      </c>
      <c r="G82" s="10">
        <f>IF(ROUND((I81*($B$6/100))/12,2)&lt;0,0,ROUND((I81*($B$6/100))/12,2))</f>
        <v>276.92</v>
      </c>
      <c r="H82" s="55"/>
      <c r="I82" s="10">
        <f t="shared" si="7"/>
        <v>58611.61000000003</v>
      </c>
    </row>
    <row r="83" spans="4:9" x14ac:dyDescent="0.3">
      <c r="D83" s="4">
        <f t="shared" si="5"/>
        <v>82</v>
      </c>
      <c r="E83" s="5">
        <f t="shared" si="6"/>
        <v>47547</v>
      </c>
      <c r="F83" s="10">
        <f t="shared" si="4"/>
        <v>466.62</v>
      </c>
      <c r="G83" s="10">
        <f>IF(ROUND((I82*($B$6/100))/12,2)&lt;0,0,ROUND((I82*($B$6/100))/12,2))</f>
        <v>274.74</v>
      </c>
      <c r="H83" s="55"/>
      <c r="I83" s="10">
        <f t="shared" si="7"/>
        <v>58144.990000000027</v>
      </c>
    </row>
    <row r="84" spans="4:9" x14ac:dyDescent="0.3">
      <c r="D84" s="4">
        <f t="shared" si="5"/>
        <v>83</v>
      </c>
      <c r="E84" s="5">
        <f t="shared" si="6"/>
        <v>47578</v>
      </c>
      <c r="F84" s="10">
        <f t="shared" si="4"/>
        <v>468.81</v>
      </c>
      <c r="G84" s="10">
        <f>IF(ROUND((I83*($B$6/100))/12,2)&lt;0,0,ROUND((I83*($B$6/100))/12,2))</f>
        <v>272.55</v>
      </c>
      <c r="H84" s="55"/>
      <c r="I84" s="10">
        <f t="shared" si="7"/>
        <v>57676.180000000029</v>
      </c>
    </row>
    <row r="85" spans="4:9" x14ac:dyDescent="0.3">
      <c r="D85" s="4">
        <f t="shared" si="5"/>
        <v>84</v>
      </c>
      <c r="E85" s="5">
        <f t="shared" si="6"/>
        <v>47608</v>
      </c>
      <c r="F85" s="10">
        <f t="shared" si="4"/>
        <v>471</v>
      </c>
      <c r="G85" s="10">
        <f>IF(ROUND((I84*($B$6/100))/12,2)&lt;0,0,ROUND((I84*($B$6/100))/12,2))</f>
        <v>270.36</v>
      </c>
      <c r="H85" s="55"/>
      <c r="I85" s="10">
        <f t="shared" si="7"/>
        <v>57205.180000000029</v>
      </c>
    </row>
    <row r="86" spans="4:9" x14ac:dyDescent="0.3">
      <c r="D86" s="4">
        <f t="shared" si="5"/>
        <v>85</v>
      </c>
      <c r="E86" s="5">
        <f t="shared" si="6"/>
        <v>47639</v>
      </c>
      <c r="F86" s="10">
        <f t="shared" si="4"/>
        <v>473.21000000000004</v>
      </c>
      <c r="G86" s="10">
        <f>IF(ROUND((I85*($B$6/100))/12,2)&lt;0,0,ROUND((I85*($B$6/100))/12,2))</f>
        <v>268.14999999999998</v>
      </c>
      <c r="H86" s="55"/>
      <c r="I86" s="10">
        <f t="shared" si="7"/>
        <v>56731.97000000003</v>
      </c>
    </row>
    <row r="87" spans="4:9" x14ac:dyDescent="0.3">
      <c r="D87" s="4">
        <f t="shared" si="5"/>
        <v>86</v>
      </c>
      <c r="E87" s="5">
        <f t="shared" si="6"/>
        <v>47669</v>
      </c>
      <c r="F87" s="10">
        <f t="shared" si="4"/>
        <v>475.43</v>
      </c>
      <c r="G87" s="10">
        <f>IF(ROUND((I86*($B$6/100))/12,2)&lt;0,0,ROUND((I86*($B$6/100))/12,2))</f>
        <v>265.93</v>
      </c>
      <c r="H87" s="55"/>
      <c r="I87" s="10">
        <f t="shared" si="7"/>
        <v>56256.54000000003</v>
      </c>
    </row>
    <row r="88" spans="4:9" x14ac:dyDescent="0.3">
      <c r="D88" s="4">
        <f t="shared" si="5"/>
        <v>87</v>
      </c>
      <c r="E88" s="5">
        <f t="shared" si="6"/>
        <v>47700</v>
      </c>
      <c r="F88" s="10">
        <f t="shared" si="4"/>
        <v>477.66</v>
      </c>
      <c r="G88" s="10">
        <f>IF(ROUND((I87*($B$6/100))/12,2)&lt;0,0,ROUND((I87*($B$6/100))/12,2))</f>
        <v>263.7</v>
      </c>
      <c r="H88" s="55"/>
      <c r="I88" s="10">
        <f t="shared" si="7"/>
        <v>55778.880000000026</v>
      </c>
    </row>
    <row r="89" spans="4:9" x14ac:dyDescent="0.3">
      <c r="D89" s="4">
        <f t="shared" si="5"/>
        <v>88</v>
      </c>
      <c r="E89" s="5">
        <f t="shared" si="6"/>
        <v>47731</v>
      </c>
      <c r="F89" s="10">
        <f t="shared" si="4"/>
        <v>479.90000000000003</v>
      </c>
      <c r="G89" s="10">
        <f>IF(ROUND((I88*($B$6/100))/12,2)&lt;0,0,ROUND((I88*($B$6/100))/12,2))</f>
        <v>261.45999999999998</v>
      </c>
      <c r="H89" s="55"/>
      <c r="I89" s="10">
        <f t="shared" si="7"/>
        <v>55298.980000000025</v>
      </c>
    </row>
    <row r="90" spans="4:9" x14ac:dyDescent="0.3">
      <c r="D90" s="4">
        <f t="shared" si="5"/>
        <v>89</v>
      </c>
      <c r="E90" s="5">
        <f t="shared" si="6"/>
        <v>47761</v>
      </c>
      <c r="F90" s="10">
        <f t="shared" si="4"/>
        <v>482.15000000000003</v>
      </c>
      <c r="G90" s="10">
        <f>IF(ROUND((I89*($B$6/100))/12,2)&lt;0,0,ROUND((I89*($B$6/100))/12,2))</f>
        <v>259.20999999999998</v>
      </c>
      <c r="H90" s="55"/>
      <c r="I90" s="10">
        <f t="shared" si="7"/>
        <v>54816.830000000024</v>
      </c>
    </row>
    <row r="91" spans="4:9" x14ac:dyDescent="0.3">
      <c r="D91" s="4">
        <f t="shared" si="5"/>
        <v>90</v>
      </c>
      <c r="E91" s="5">
        <f t="shared" si="6"/>
        <v>47792</v>
      </c>
      <c r="F91" s="10">
        <f t="shared" si="4"/>
        <v>484.41</v>
      </c>
      <c r="G91" s="10">
        <f>IF(ROUND((I90*($B$6/100))/12,2)&lt;0,0,ROUND((I90*($B$6/100))/12,2))</f>
        <v>256.95</v>
      </c>
      <c r="H91" s="55"/>
      <c r="I91" s="10">
        <f t="shared" si="7"/>
        <v>54332.42000000002</v>
      </c>
    </row>
    <row r="92" spans="4:9" x14ac:dyDescent="0.3">
      <c r="D92" s="4">
        <f t="shared" si="5"/>
        <v>91</v>
      </c>
      <c r="E92" s="5">
        <f t="shared" si="6"/>
        <v>47822</v>
      </c>
      <c r="F92" s="10">
        <f t="shared" si="4"/>
        <v>486.68</v>
      </c>
      <c r="G92" s="10">
        <f>IF(ROUND((I91*($B$6/100))/12,2)&lt;0,0,ROUND((I91*($B$6/100))/12,2))</f>
        <v>254.68</v>
      </c>
      <c r="H92" s="55"/>
      <c r="I92" s="10">
        <f t="shared" si="7"/>
        <v>53845.74000000002</v>
      </c>
    </row>
    <row r="93" spans="4:9" x14ac:dyDescent="0.3">
      <c r="D93" s="4">
        <f t="shared" si="5"/>
        <v>92</v>
      </c>
      <c r="E93" s="5">
        <f t="shared" si="6"/>
        <v>47853</v>
      </c>
      <c r="F93" s="10">
        <f t="shared" si="4"/>
        <v>488.96000000000004</v>
      </c>
      <c r="G93" s="10">
        <f>IF(ROUND((I92*($B$6/100))/12,2)&lt;0,0,ROUND((I92*($B$6/100))/12,2))</f>
        <v>252.4</v>
      </c>
      <c r="H93" s="55"/>
      <c r="I93" s="10">
        <f t="shared" si="7"/>
        <v>53356.780000000021</v>
      </c>
    </row>
    <row r="94" spans="4:9" x14ac:dyDescent="0.3">
      <c r="D94" s="4">
        <f t="shared" si="5"/>
        <v>93</v>
      </c>
      <c r="E94" s="5">
        <f t="shared" si="6"/>
        <v>47884</v>
      </c>
      <c r="F94" s="10">
        <f t="shared" si="4"/>
        <v>491.25</v>
      </c>
      <c r="G94" s="10">
        <f>IF(ROUND((I93*($B$6/100))/12,2)&lt;0,0,ROUND((I93*($B$6/100))/12,2))</f>
        <v>250.11</v>
      </c>
      <c r="H94" s="55"/>
      <c r="I94" s="10">
        <f t="shared" si="7"/>
        <v>52865.530000000021</v>
      </c>
    </row>
    <row r="95" spans="4:9" x14ac:dyDescent="0.3">
      <c r="D95" s="4">
        <f t="shared" si="5"/>
        <v>94</v>
      </c>
      <c r="E95" s="5">
        <f t="shared" si="6"/>
        <v>47912</v>
      </c>
      <c r="F95" s="10">
        <f t="shared" si="4"/>
        <v>493.55</v>
      </c>
      <c r="G95" s="10">
        <f>IF(ROUND((I94*($B$6/100))/12,2)&lt;0,0,ROUND((I94*($B$6/100))/12,2))</f>
        <v>247.81</v>
      </c>
      <c r="H95" s="55"/>
      <c r="I95" s="10">
        <f t="shared" si="7"/>
        <v>52371.980000000018</v>
      </c>
    </row>
    <row r="96" spans="4:9" x14ac:dyDescent="0.3">
      <c r="D96" s="4">
        <f t="shared" si="5"/>
        <v>95</v>
      </c>
      <c r="E96" s="5">
        <f t="shared" si="6"/>
        <v>47943</v>
      </c>
      <c r="F96" s="10">
        <f t="shared" si="4"/>
        <v>495.87</v>
      </c>
      <c r="G96" s="10">
        <f>IF(ROUND((I95*($B$6/100))/12,2)&lt;0,0,ROUND((I95*($B$6/100))/12,2))</f>
        <v>245.49</v>
      </c>
      <c r="H96" s="55"/>
      <c r="I96" s="10">
        <f t="shared" si="7"/>
        <v>51876.110000000015</v>
      </c>
    </row>
    <row r="97" spans="4:9" x14ac:dyDescent="0.3">
      <c r="D97" s="4">
        <f t="shared" si="5"/>
        <v>96</v>
      </c>
      <c r="E97" s="5">
        <f t="shared" si="6"/>
        <v>47973</v>
      </c>
      <c r="F97" s="10">
        <f t="shared" si="4"/>
        <v>498.19000000000005</v>
      </c>
      <c r="G97" s="10">
        <f>IF(ROUND((I96*($B$6/100))/12,2)&lt;0,0,ROUND((I96*($B$6/100))/12,2))</f>
        <v>243.17</v>
      </c>
      <c r="H97" s="55"/>
      <c r="I97" s="10">
        <f t="shared" si="7"/>
        <v>51377.920000000013</v>
      </c>
    </row>
    <row r="98" spans="4:9" x14ac:dyDescent="0.3">
      <c r="D98" s="4">
        <f t="shared" si="5"/>
        <v>97</v>
      </c>
      <c r="E98" s="5">
        <f t="shared" si="6"/>
        <v>48004</v>
      </c>
      <c r="F98" s="10">
        <f t="shared" si="4"/>
        <v>500.53</v>
      </c>
      <c r="G98" s="10">
        <f>IF(ROUND((I97*($B$6/100))/12,2)&lt;0,0,ROUND((I97*($B$6/100))/12,2))</f>
        <v>240.83</v>
      </c>
      <c r="H98" s="55"/>
      <c r="I98" s="10">
        <f t="shared" si="7"/>
        <v>50877.390000000014</v>
      </c>
    </row>
    <row r="99" spans="4:9" x14ac:dyDescent="0.3">
      <c r="D99" s="4">
        <f t="shared" si="5"/>
        <v>98</v>
      </c>
      <c r="E99" s="5">
        <f t="shared" si="6"/>
        <v>48034</v>
      </c>
      <c r="F99" s="10">
        <f t="shared" si="4"/>
        <v>502.87</v>
      </c>
      <c r="G99" s="10">
        <f>IF(ROUND((I98*($B$6/100))/12,2)&lt;0,0,ROUND((I98*($B$6/100))/12,2))</f>
        <v>238.49</v>
      </c>
      <c r="H99" s="55"/>
      <c r="I99" s="10">
        <f t="shared" si="7"/>
        <v>50374.520000000011</v>
      </c>
    </row>
    <row r="100" spans="4:9" x14ac:dyDescent="0.3">
      <c r="D100" s="4">
        <f t="shared" si="5"/>
        <v>99</v>
      </c>
      <c r="E100" s="5">
        <f t="shared" si="6"/>
        <v>48065</v>
      </c>
      <c r="F100" s="10">
        <f t="shared" si="4"/>
        <v>505.23</v>
      </c>
      <c r="G100" s="10">
        <f>IF(ROUND((I99*($B$6/100))/12,2)&lt;0,0,ROUND((I99*($B$6/100))/12,2))</f>
        <v>236.13</v>
      </c>
      <c r="H100" s="55"/>
      <c r="I100" s="10">
        <f t="shared" si="7"/>
        <v>49869.290000000008</v>
      </c>
    </row>
    <row r="101" spans="4:9" x14ac:dyDescent="0.3">
      <c r="D101" s="4">
        <f t="shared" si="5"/>
        <v>100</v>
      </c>
      <c r="E101" s="5">
        <f t="shared" si="6"/>
        <v>48096</v>
      </c>
      <c r="F101" s="10">
        <f t="shared" si="4"/>
        <v>507.6</v>
      </c>
      <c r="G101" s="10">
        <f>IF(ROUND((I100*($B$6/100))/12,2)&lt;0,0,ROUND((I100*($B$6/100))/12,2))</f>
        <v>233.76</v>
      </c>
      <c r="H101" s="55"/>
      <c r="I101" s="10">
        <f t="shared" si="7"/>
        <v>49361.69000000001</v>
      </c>
    </row>
    <row r="102" spans="4:9" x14ac:dyDescent="0.3">
      <c r="D102" s="4">
        <f t="shared" si="5"/>
        <v>101</v>
      </c>
      <c r="E102" s="5">
        <f t="shared" si="6"/>
        <v>48126</v>
      </c>
      <c r="F102" s="10">
        <f t="shared" si="4"/>
        <v>509.98</v>
      </c>
      <c r="G102" s="10">
        <f>IF(ROUND((I101*($B$6/100))/12,2)&lt;0,0,ROUND((I101*($B$6/100))/12,2))</f>
        <v>231.38</v>
      </c>
      <c r="H102" s="55"/>
      <c r="I102" s="10">
        <f t="shared" si="7"/>
        <v>48851.710000000006</v>
      </c>
    </row>
    <row r="103" spans="4:9" x14ac:dyDescent="0.3">
      <c r="D103" s="4">
        <f t="shared" si="5"/>
        <v>102</v>
      </c>
      <c r="E103" s="5">
        <f t="shared" si="6"/>
        <v>48157</v>
      </c>
      <c r="F103" s="10">
        <f t="shared" si="4"/>
        <v>512.37</v>
      </c>
      <c r="G103" s="10">
        <f>IF(ROUND((I102*($B$6/100))/12,2)&lt;0,0,ROUND((I102*($B$6/100))/12,2))</f>
        <v>228.99</v>
      </c>
      <c r="H103" s="55"/>
      <c r="I103" s="10">
        <f t="shared" si="7"/>
        <v>48339.340000000004</v>
      </c>
    </row>
    <row r="104" spans="4:9" x14ac:dyDescent="0.3">
      <c r="D104" s="4">
        <f t="shared" si="5"/>
        <v>103</v>
      </c>
      <c r="E104" s="5">
        <f t="shared" si="6"/>
        <v>48187</v>
      </c>
      <c r="F104" s="10">
        <f t="shared" si="4"/>
        <v>514.77</v>
      </c>
      <c r="G104" s="10">
        <f>IF(ROUND((I103*($B$6/100))/12,2)&lt;0,0,ROUND((I103*($B$6/100))/12,2))</f>
        <v>226.59</v>
      </c>
      <c r="H104" s="55"/>
      <c r="I104" s="10">
        <f t="shared" si="7"/>
        <v>47824.570000000007</v>
      </c>
    </row>
    <row r="105" spans="4:9" x14ac:dyDescent="0.3">
      <c r="D105" s="4">
        <f t="shared" si="5"/>
        <v>104</v>
      </c>
      <c r="E105" s="5">
        <f t="shared" si="6"/>
        <v>48218</v>
      </c>
      <c r="F105" s="10">
        <f t="shared" si="4"/>
        <v>517.18000000000006</v>
      </c>
      <c r="G105" s="10">
        <f>IF(ROUND((I104*($B$6/100))/12,2)&lt;0,0,ROUND((I104*($B$6/100))/12,2))</f>
        <v>224.18</v>
      </c>
      <c r="H105" s="55"/>
      <c r="I105" s="10">
        <f t="shared" si="7"/>
        <v>47307.390000000007</v>
      </c>
    </row>
    <row r="106" spans="4:9" x14ac:dyDescent="0.3">
      <c r="D106" s="4">
        <f t="shared" si="5"/>
        <v>105</v>
      </c>
      <c r="E106" s="5">
        <f t="shared" si="6"/>
        <v>48249</v>
      </c>
      <c r="F106" s="10">
        <f t="shared" si="4"/>
        <v>519.61</v>
      </c>
      <c r="G106" s="10">
        <f>IF(ROUND((I105*($B$6/100))/12,2)&lt;0,0,ROUND((I105*($B$6/100))/12,2))</f>
        <v>221.75</v>
      </c>
      <c r="H106" s="55"/>
      <c r="I106" s="10">
        <f t="shared" si="7"/>
        <v>46787.780000000006</v>
      </c>
    </row>
    <row r="107" spans="4:9" x14ac:dyDescent="0.3">
      <c r="D107" s="4">
        <f t="shared" si="5"/>
        <v>106</v>
      </c>
      <c r="E107" s="5">
        <f t="shared" si="6"/>
        <v>48278</v>
      </c>
      <c r="F107" s="10">
        <f t="shared" si="4"/>
        <v>522.04</v>
      </c>
      <c r="G107" s="10">
        <f>IF(ROUND((I106*($B$6/100))/12,2)&lt;0,0,ROUND((I106*($B$6/100))/12,2))</f>
        <v>219.32</v>
      </c>
      <c r="H107" s="55"/>
      <c r="I107" s="10">
        <f t="shared" si="7"/>
        <v>46265.740000000005</v>
      </c>
    </row>
    <row r="108" spans="4:9" x14ac:dyDescent="0.3">
      <c r="D108" s="4">
        <f t="shared" si="5"/>
        <v>107</v>
      </c>
      <c r="E108" s="5">
        <f t="shared" si="6"/>
        <v>48309</v>
      </c>
      <c r="F108" s="10">
        <f t="shared" si="4"/>
        <v>524.49</v>
      </c>
      <c r="G108" s="10">
        <f>IF(ROUND((I107*($B$6/100))/12,2)&lt;0,0,ROUND((I107*($B$6/100))/12,2))</f>
        <v>216.87</v>
      </c>
      <c r="H108" s="55"/>
      <c r="I108" s="10">
        <f t="shared" si="7"/>
        <v>45741.250000000007</v>
      </c>
    </row>
    <row r="109" spans="4:9" x14ac:dyDescent="0.3">
      <c r="D109" s="4">
        <f t="shared" si="5"/>
        <v>108</v>
      </c>
      <c r="E109" s="5">
        <f t="shared" si="6"/>
        <v>48339</v>
      </c>
      <c r="F109" s="10">
        <f t="shared" si="4"/>
        <v>526.95000000000005</v>
      </c>
      <c r="G109" s="10">
        <f>IF(ROUND((I108*($B$6/100))/12,2)&lt;0,0,ROUND((I108*($B$6/100))/12,2))</f>
        <v>214.41</v>
      </c>
      <c r="H109" s="55"/>
      <c r="I109" s="10">
        <f t="shared" si="7"/>
        <v>45214.30000000001</v>
      </c>
    </row>
    <row r="110" spans="4:9" x14ac:dyDescent="0.3">
      <c r="D110" s="4">
        <f t="shared" si="5"/>
        <v>109</v>
      </c>
      <c r="E110" s="5">
        <f t="shared" si="6"/>
        <v>48370</v>
      </c>
      <c r="F110" s="10">
        <f t="shared" si="4"/>
        <v>529.42000000000007</v>
      </c>
      <c r="G110" s="10">
        <f>IF(ROUND((I109*($B$6/100))/12,2)&lt;0,0,ROUND((I109*($B$6/100))/12,2))</f>
        <v>211.94</v>
      </c>
      <c r="H110" s="55"/>
      <c r="I110" s="10">
        <f t="shared" si="7"/>
        <v>44684.880000000012</v>
      </c>
    </row>
    <row r="111" spans="4:9" x14ac:dyDescent="0.3">
      <c r="D111" s="4">
        <f t="shared" si="5"/>
        <v>110</v>
      </c>
      <c r="E111" s="5">
        <f t="shared" si="6"/>
        <v>48400</v>
      </c>
      <c r="F111" s="10">
        <f t="shared" si="4"/>
        <v>531.9</v>
      </c>
      <c r="G111" s="10">
        <f>IF(ROUND((I110*($B$6/100))/12,2)&lt;0,0,ROUND((I110*($B$6/100))/12,2))</f>
        <v>209.46</v>
      </c>
      <c r="H111" s="55"/>
      <c r="I111" s="10">
        <f t="shared" si="7"/>
        <v>44152.98000000001</v>
      </c>
    </row>
    <row r="112" spans="4:9" x14ac:dyDescent="0.3">
      <c r="D112" s="4">
        <f t="shared" si="5"/>
        <v>111</v>
      </c>
      <c r="E112" s="5">
        <f t="shared" si="6"/>
        <v>48431</v>
      </c>
      <c r="F112" s="10">
        <f t="shared" si="4"/>
        <v>534.39</v>
      </c>
      <c r="G112" s="10">
        <f>IF(ROUND((I111*($B$6/100))/12,2)&lt;0,0,ROUND((I111*($B$6/100))/12,2))</f>
        <v>206.97</v>
      </c>
      <c r="H112" s="55"/>
      <c r="I112" s="10">
        <f t="shared" si="7"/>
        <v>43618.590000000011</v>
      </c>
    </row>
    <row r="113" spans="4:9" x14ac:dyDescent="0.3">
      <c r="D113" s="4">
        <f t="shared" si="5"/>
        <v>112</v>
      </c>
      <c r="E113" s="5">
        <f t="shared" si="6"/>
        <v>48462</v>
      </c>
      <c r="F113" s="10">
        <f t="shared" si="4"/>
        <v>536.9</v>
      </c>
      <c r="G113" s="10">
        <f>IF(ROUND((I112*($B$6/100))/12,2)&lt;0,0,ROUND((I112*($B$6/100))/12,2))</f>
        <v>204.46</v>
      </c>
      <c r="H113" s="55"/>
      <c r="I113" s="10">
        <f t="shared" si="7"/>
        <v>43081.69000000001</v>
      </c>
    </row>
    <row r="114" spans="4:9" x14ac:dyDescent="0.3">
      <c r="D114" s="4">
        <f t="shared" si="5"/>
        <v>113</v>
      </c>
      <c r="E114" s="5">
        <f t="shared" si="6"/>
        <v>48492</v>
      </c>
      <c r="F114" s="10">
        <f t="shared" si="4"/>
        <v>539.41000000000008</v>
      </c>
      <c r="G114" s="10">
        <f>IF(ROUND((I113*($B$6/100))/12,2)&lt;0,0,ROUND((I113*($B$6/100))/12,2))</f>
        <v>201.95</v>
      </c>
      <c r="H114" s="55"/>
      <c r="I114" s="10">
        <f t="shared" si="7"/>
        <v>42542.280000000006</v>
      </c>
    </row>
    <row r="115" spans="4:9" x14ac:dyDescent="0.3">
      <c r="D115" s="4">
        <f t="shared" si="5"/>
        <v>114</v>
      </c>
      <c r="E115" s="5">
        <f t="shared" si="6"/>
        <v>48523</v>
      </c>
      <c r="F115" s="10">
        <f t="shared" si="4"/>
        <v>541.94000000000005</v>
      </c>
      <c r="G115" s="10">
        <f>IF(ROUND((I114*($B$6/100))/12,2)&lt;0,0,ROUND((I114*($B$6/100))/12,2))</f>
        <v>199.42</v>
      </c>
      <c r="H115" s="55"/>
      <c r="I115" s="10">
        <f t="shared" si="7"/>
        <v>42000.340000000004</v>
      </c>
    </row>
    <row r="116" spans="4:9" x14ac:dyDescent="0.3">
      <c r="D116" s="4">
        <f t="shared" si="5"/>
        <v>115</v>
      </c>
      <c r="E116" s="5">
        <f t="shared" si="6"/>
        <v>48553</v>
      </c>
      <c r="F116" s="10">
        <f t="shared" si="4"/>
        <v>544.48</v>
      </c>
      <c r="G116" s="10">
        <f>IF(ROUND((I115*($B$6/100))/12,2)&lt;0,0,ROUND((I115*($B$6/100))/12,2))</f>
        <v>196.88</v>
      </c>
      <c r="H116" s="55"/>
      <c r="I116" s="10">
        <f t="shared" si="7"/>
        <v>41455.86</v>
      </c>
    </row>
    <row r="117" spans="4:9" x14ac:dyDescent="0.3">
      <c r="D117" s="4">
        <f t="shared" si="5"/>
        <v>116</v>
      </c>
      <c r="E117" s="5">
        <f t="shared" si="6"/>
        <v>48584</v>
      </c>
      <c r="F117" s="10">
        <f t="shared" si="4"/>
        <v>547.04</v>
      </c>
      <c r="G117" s="10">
        <f>IF(ROUND((I116*($B$6/100))/12,2)&lt;0,0,ROUND((I116*($B$6/100))/12,2))</f>
        <v>194.32</v>
      </c>
      <c r="H117" s="55"/>
      <c r="I117" s="10">
        <f t="shared" si="7"/>
        <v>40908.82</v>
      </c>
    </row>
    <row r="118" spans="4:9" x14ac:dyDescent="0.3">
      <c r="D118" s="4">
        <f t="shared" si="5"/>
        <v>117</v>
      </c>
      <c r="E118" s="5">
        <f t="shared" si="6"/>
        <v>48615</v>
      </c>
      <c r="F118" s="10">
        <f t="shared" si="4"/>
        <v>549.6</v>
      </c>
      <c r="G118" s="10">
        <f>IF(ROUND((I117*($B$6/100))/12,2)&lt;0,0,ROUND((I117*($B$6/100))/12,2))</f>
        <v>191.76</v>
      </c>
      <c r="H118" s="55"/>
      <c r="I118" s="10">
        <f t="shared" si="7"/>
        <v>40359.22</v>
      </c>
    </row>
    <row r="119" spans="4:9" x14ac:dyDescent="0.3">
      <c r="D119" s="4">
        <f t="shared" si="5"/>
        <v>118</v>
      </c>
      <c r="E119" s="5">
        <f t="shared" si="6"/>
        <v>48643</v>
      </c>
      <c r="F119" s="10">
        <f t="shared" si="4"/>
        <v>552.18000000000006</v>
      </c>
      <c r="G119" s="10">
        <f>IF(ROUND((I118*($B$6/100))/12,2)&lt;0,0,ROUND((I118*($B$6/100))/12,2))</f>
        <v>189.18</v>
      </c>
      <c r="H119" s="55"/>
      <c r="I119" s="10">
        <f t="shared" si="7"/>
        <v>39807.040000000001</v>
      </c>
    </row>
    <row r="120" spans="4:9" x14ac:dyDescent="0.3">
      <c r="D120" s="4">
        <f t="shared" si="5"/>
        <v>119</v>
      </c>
      <c r="E120" s="5">
        <f t="shared" si="6"/>
        <v>48674</v>
      </c>
      <c r="F120" s="10">
        <f t="shared" si="4"/>
        <v>554.76</v>
      </c>
      <c r="G120" s="10">
        <f>IF(ROUND((I119*($B$6/100))/12,2)&lt;0,0,ROUND((I119*($B$6/100))/12,2))</f>
        <v>186.6</v>
      </c>
      <c r="H120" s="55"/>
      <c r="I120" s="10">
        <f t="shared" si="7"/>
        <v>39252.28</v>
      </c>
    </row>
    <row r="121" spans="4:9" x14ac:dyDescent="0.3">
      <c r="D121" s="4">
        <f t="shared" si="5"/>
        <v>120</v>
      </c>
      <c r="E121" s="5">
        <f t="shared" si="6"/>
        <v>48704</v>
      </c>
      <c r="F121" s="10">
        <f t="shared" si="4"/>
        <v>557.36</v>
      </c>
      <c r="G121" s="10">
        <f>IF(ROUND((I120*($B$6/100))/12,2)&lt;0,0,ROUND((I120*($B$6/100))/12,2))</f>
        <v>184</v>
      </c>
      <c r="H121" s="55"/>
      <c r="I121" s="10">
        <f t="shared" si="7"/>
        <v>38694.92</v>
      </c>
    </row>
    <row r="122" spans="4:9" x14ac:dyDescent="0.3">
      <c r="D122" s="4">
        <f t="shared" si="5"/>
        <v>121</v>
      </c>
      <c r="E122" s="5">
        <f t="shared" si="6"/>
        <v>48735</v>
      </c>
      <c r="F122" s="10">
        <f t="shared" si="4"/>
        <v>559.98</v>
      </c>
      <c r="G122" s="10">
        <f>IF(ROUND((I121*($B$6/100))/12,2)&lt;0,0,ROUND((I121*($B$6/100))/12,2))</f>
        <v>181.38</v>
      </c>
      <c r="H122" s="55"/>
      <c r="I122" s="10">
        <f t="shared" si="7"/>
        <v>38134.939999999995</v>
      </c>
    </row>
    <row r="123" spans="4:9" x14ac:dyDescent="0.3">
      <c r="D123" s="4">
        <f t="shared" si="5"/>
        <v>122</v>
      </c>
      <c r="E123" s="5">
        <f t="shared" si="6"/>
        <v>48765</v>
      </c>
      <c r="F123" s="10">
        <f t="shared" si="4"/>
        <v>562.6</v>
      </c>
      <c r="G123" s="10">
        <f>IF(ROUND((I122*($B$6/100))/12,2)&lt;0,0,ROUND((I122*($B$6/100))/12,2))</f>
        <v>178.76</v>
      </c>
      <c r="H123" s="55"/>
      <c r="I123" s="10">
        <f t="shared" si="7"/>
        <v>37572.339999999997</v>
      </c>
    </row>
    <row r="124" spans="4:9" x14ac:dyDescent="0.3">
      <c r="D124" s="4">
        <f t="shared" si="5"/>
        <v>123</v>
      </c>
      <c r="E124" s="5">
        <f t="shared" si="6"/>
        <v>48796</v>
      </c>
      <c r="F124" s="10">
        <f t="shared" si="4"/>
        <v>565.24</v>
      </c>
      <c r="G124" s="10">
        <f>IF(ROUND((I123*($B$6/100))/12,2)&lt;0,0,ROUND((I123*($B$6/100))/12,2))</f>
        <v>176.12</v>
      </c>
      <c r="H124" s="55"/>
      <c r="I124" s="10">
        <f t="shared" si="7"/>
        <v>37007.1</v>
      </c>
    </row>
    <row r="125" spans="4:9" x14ac:dyDescent="0.3">
      <c r="D125" s="4">
        <f t="shared" si="5"/>
        <v>124</v>
      </c>
      <c r="E125" s="5">
        <f t="shared" si="6"/>
        <v>48827</v>
      </c>
      <c r="F125" s="10">
        <f t="shared" si="4"/>
        <v>567.89</v>
      </c>
      <c r="G125" s="10">
        <f>IF(ROUND((I124*($B$6/100))/12,2)&lt;0,0,ROUND((I124*($B$6/100))/12,2))</f>
        <v>173.47</v>
      </c>
      <c r="H125" s="55"/>
      <c r="I125" s="10">
        <f t="shared" si="7"/>
        <v>36439.21</v>
      </c>
    </row>
    <row r="126" spans="4:9" x14ac:dyDescent="0.3">
      <c r="D126" s="4">
        <f t="shared" si="5"/>
        <v>125</v>
      </c>
      <c r="E126" s="5">
        <f t="shared" si="6"/>
        <v>48857</v>
      </c>
      <c r="F126" s="10">
        <f t="shared" si="4"/>
        <v>570.54999999999995</v>
      </c>
      <c r="G126" s="10">
        <f>IF(ROUND((I125*($B$6/100))/12,2)&lt;0,0,ROUND((I125*($B$6/100))/12,2))</f>
        <v>170.81</v>
      </c>
      <c r="H126" s="55"/>
      <c r="I126" s="10">
        <f t="shared" si="7"/>
        <v>35868.659999999996</v>
      </c>
    </row>
    <row r="127" spans="4:9" x14ac:dyDescent="0.3">
      <c r="D127" s="4">
        <f t="shared" si="5"/>
        <v>126</v>
      </c>
      <c r="E127" s="5">
        <f t="shared" si="6"/>
        <v>48888</v>
      </c>
      <c r="F127" s="10">
        <f t="shared" si="4"/>
        <v>573.23</v>
      </c>
      <c r="G127" s="10">
        <f>IF(ROUND((I126*($B$6/100))/12,2)&lt;0,0,ROUND((I126*($B$6/100))/12,2))</f>
        <v>168.13</v>
      </c>
      <c r="H127" s="55"/>
      <c r="I127" s="10">
        <f t="shared" si="7"/>
        <v>35295.429999999993</v>
      </c>
    </row>
    <row r="128" spans="4:9" x14ac:dyDescent="0.3">
      <c r="D128" s="4">
        <f t="shared" si="5"/>
        <v>127</v>
      </c>
      <c r="E128" s="5">
        <f t="shared" si="6"/>
        <v>48918</v>
      </c>
      <c r="F128" s="10">
        <f t="shared" si="4"/>
        <v>575.91000000000008</v>
      </c>
      <c r="G128" s="10">
        <f>IF(ROUND((I127*($B$6/100))/12,2)&lt;0,0,ROUND((I127*($B$6/100))/12,2))</f>
        <v>165.45</v>
      </c>
      <c r="H128" s="55"/>
      <c r="I128" s="10">
        <f t="shared" si="7"/>
        <v>34719.51999999999</v>
      </c>
    </row>
    <row r="129" spans="4:9" x14ac:dyDescent="0.3">
      <c r="D129" s="4">
        <f t="shared" si="5"/>
        <v>128</v>
      </c>
      <c r="E129" s="5">
        <f t="shared" si="6"/>
        <v>48949</v>
      </c>
      <c r="F129" s="10">
        <f t="shared" si="4"/>
        <v>578.61</v>
      </c>
      <c r="G129" s="10">
        <f>IF(ROUND((I128*($B$6/100))/12,2)&lt;0,0,ROUND((I128*($B$6/100))/12,2))</f>
        <v>162.75</v>
      </c>
      <c r="H129" s="55"/>
      <c r="I129" s="10">
        <f t="shared" si="7"/>
        <v>34140.909999999989</v>
      </c>
    </row>
    <row r="130" spans="4:9" x14ac:dyDescent="0.3">
      <c r="D130" s="4">
        <f t="shared" si="5"/>
        <v>129</v>
      </c>
      <c r="E130" s="5">
        <f t="shared" si="6"/>
        <v>48980</v>
      </c>
      <c r="F130" s="10">
        <f t="shared" ref="F130:F193" si="8">IF(I129&gt;($B$9-G130),$B$9-G130,I129)</f>
        <v>581.32000000000005</v>
      </c>
      <c r="G130" s="10">
        <f>IF(ROUND((I129*($B$6/100))/12,2)&lt;0,0,ROUND((I129*($B$6/100))/12,2))</f>
        <v>160.04</v>
      </c>
      <c r="H130" s="55"/>
      <c r="I130" s="10">
        <f t="shared" si="7"/>
        <v>33559.589999999989</v>
      </c>
    </row>
    <row r="131" spans="4:9" x14ac:dyDescent="0.3">
      <c r="D131" s="4">
        <f t="shared" si="5"/>
        <v>130</v>
      </c>
      <c r="E131" s="5">
        <f t="shared" si="6"/>
        <v>49008</v>
      </c>
      <c r="F131" s="10">
        <f t="shared" si="8"/>
        <v>584.04999999999995</v>
      </c>
      <c r="G131" s="10">
        <f>IF(ROUND((I130*($B$6/100))/12,2)&lt;0,0,ROUND((I130*($B$6/100))/12,2))</f>
        <v>157.31</v>
      </c>
      <c r="H131" s="55"/>
      <c r="I131" s="10">
        <f t="shared" si="7"/>
        <v>32975.539999999986</v>
      </c>
    </row>
    <row r="132" spans="4:9" x14ac:dyDescent="0.3">
      <c r="D132" s="4">
        <f t="shared" ref="D132:D195" si="9">D131+1</f>
        <v>131</v>
      </c>
      <c r="E132" s="5">
        <f t="shared" ref="E132:E195" si="10">DATE(YEAR(E131),MONTH(E131)+1,DAY(E131))</f>
        <v>49039</v>
      </c>
      <c r="F132" s="10">
        <f t="shared" si="8"/>
        <v>586.79</v>
      </c>
      <c r="G132" s="10">
        <f>IF(ROUND((I131*($B$6/100))/12,2)&lt;0,0,ROUND((I131*($B$6/100))/12,2))</f>
        <v>154.57</v>
      </c>
      <c r="H132" s="55"/>
      <c r="I132" s="10">
        <f t="shared" ref="I132:I195" si="11">I131-(F132+H132)</f>
        <v>32388.749999999985</v>
      </c>
    </row>
    <row r="133" spans="4:9" x14ac:dyDescent="0.3">
      <c r="D133" s="4">
        <f t="shared" si="9"/>
        <v>132</v>
      </c>
      <c r="E133" s="5">
        <f t="shared" si="10"/>
        <v>49069</v>
      </c>
      <c r="F133" s="10">
        <f t="shared" si="8"/>
        <v>589.54</v>
      </c>
      <c r="G133" s="10">
        <f>IF(ROUND((I132*($B$6/100))/12,2)&lt;0,0,ROUND((I132*($B$6/100))/12,2))</f>
        <v>151.82</v>
      </c>
      <c r="H133" s="55"/>
      <c r="I133" s="10">
        <f t="shared" si="11"/>
        <v>31799.209999999985</v>
      </c>
    </row>
    <row r="134" spans="4:9" x14ac:dyDescent="0.3">
      <c r="D134" s="4">
        <f t="shared" si="9"/>
        <v>133</v>
      </c>
      <c r="E134" s="5">
        <f t="shared" si="10"/>
        <v>49100</v>
      </c>
      <c r="F134" s="10">
        <f t="shared" si="8"/>
        <v>592.29999999999995</v>
      </c>
      <c r="G134" s="10">
        <f>IF(ROUND((I133*($B$6/100))/12,2)&lt;0,0,ROUND((I133*($B$6/100))/12,2))</f>
        <v>149.06</v>
      </c>
      <c r="H134" s="55"/>
      <c r="I134" s="10">
        <f t="shared" si="11"/>
        <v>31206.909999999985</v>
      </c>
    </row>
    <row r="135" spans="4:9" x14ac:dyDescent="0.3">
      <c r="D135" s="4">
        <f t="shared" si="9"/>
        <v>134</v>
      </c>
      <c r="E135" s="5">
        <f t="shared" si="10"/>
        <v>49130</v>
      </c>
      <c r="F135" s="10">
        <f t="shared" si="8"/>
        <v>595.08000000000004</v>
      </c>
      <c r="G135" s="10">
        <f>IF(ROUND((I134*($B$6/100))/12,2)&lt;0,0,ROUND((I134*($B$6/100))/12,2))</f>
        <v>146.28</v>
      </c>
      <c r="H135" s="55"/>
      <c r="I135" s="10">
        <f t="shared" si="11"/>
        <v>30611.829999999984</v>
      </c>
    </row>
    <row r="136" spans="4:9" x14ac:dyDescent="0.3">
      <c r="D136" s="4">
        <f t="shared" si="9"/>
        <v>135</v>
      </c>
      <c r="E136" s="5">
        <f t="shared" si="10"/>
        <v>49161</v>
      </c>
      <c r="F136" s="10">
        <f t="shared" si="8"/>
        <v>597.87</v>
      </c>
      <c r="G136" s="10">
        <f>IF(ROUND((I135*($B$6/100))/12,2)&lt;0,0,ROUND((I135*($B$6/100))/12,2))</f>
        <v>143.49</v>
      </c>
      <c r="H136" s="55"/>
      <c r="I136" s="10">
        <f t="shared" si="11"/>
        <v>30013.959999999985</v>
      </c>
    </row>
    <row r="137" spans="4:9" x14ac:dyDescent="0.3">
      <c r="D137" s="4">
        <f t="shared" si="9"/>
        <v>136</v>
      </c>
      <c r="E137" s="5">
        <f t="shared" si="10"/>
        <v>49192</v>
      </c>
      <c r="F137" s="10">
        <f t="shared" si="8"/>
        <v>600.67000000000007</v>
      </c>
      <c r="G137" s="10">
        <f>IF(ROUND((I136*($B$6/100))/12,2)&lt;0,0,ROUND((I136*($B$6/100))/12,2))</f>
        <v>140.69</v>
      </c>
      <c r="H137" s="55"/>
      <c r="I137" s="10">
        <f t="shared" si="11"/>
        <v>29413.289999999986</v>
      </c>
    </row>
    <row r="138" spans="4:9" x14ac:dyDescent="0.3">
      <c r="D138" s="4">
        <f t="shared" si="9"/>
        <v>137</v>
      </c>
      <c r="E138" s="5">
        <f t="shared" si="10"/>
        <v>49222</v>
      </c>
      <c r="F138" s="10">
        <f t="shared" si="8"/>
        <v>603.49</v>
      </c>
      <c r="G138" s="10">
        <f>IF(ROUND((I137*($B$6/100))/12,2)&lt;0,0,ROUND((I137*($B$6/100))/12,2))</f>
        <v>137.87</v>
      </c>
      <c r="H138" s="55"/>
      <c r="I138" s="10">
        <f t="shared" si="11"/>
        <v>28809.799999999985</v>
      </c>
    </row>
    <row r="139" spans="4:9" x14ac:dyDescent="0.3">
      <c r="D139" s="4">
        <f t="shared" si="9"/>
        <v>138</v>
      </c>
      <c r="E139" s="5">
        <f t="shared" si="10"/>
        <v>49253</v>
      </c>
      <c r="F139" s="10">
        <f t="shared" si="8"/>
        <v>606.30999999999995</v>
      </c>
      <c r="G139" s="10">
        <f>IF(ROUND((I138*($B$6/100))/12,2)&lt;0,0,ROUND((I138*($B$6/100))/12,2))</f>
        <v>135.05000000000001</v>
      </c>
      <c r="H139" s="55"/>
      <c r="I139" s="10">
        <f t="shared" si="11"/>
        <v>28203.489999999983</v>
      </c>
    </row>
    <row r="140" spans="4:9" x14ac:dyDescent="0.3">
      <c r="D140" s="4">
        <f t="shared" si="9"/>
        <v>139</v>
      </c>
      <c r="E140" s="5">
        <f t="shared" si="10"/>
        <v>49283</v>
      </c>
      <c r="F140" s="10">
        <f t="shared" si="8"/>
        <v>609.16000000000008</v>
      </c>
      <c r="G140" s="10">
        <f>IF(ROUND((I139*($B$6/100))/12,2)&lt;0,0,ROUND((I139*($B$6/100))/12,2))</f>
        <v>132.19999999999999</v>
      </c>
      <c r="H140" s="55"/>
      <c r="I140" s="10">
        <f t="shared" si="11"/>
        <v>27594.329999999984</v>
      </c>
    </row>
    <row r="141" spans="4:9" x14ac:dyDescent="0.3">
      <c r="D141" s="4">
        <f t="shared" si="9"/>
        <v>140</v>
      </c>
      <c r="E141" s="5">
        <f t="shared" si="10"/>
        <v>49314</v>
      </c>
      <c r="F141" s="10">
        <f t="shared" si="8"/>
        <v>612.01</v>
      </c>
      <c r="G141" s="10">
        <f>IF(ROUND((I140*($B$6/100))/12,2)&lt;0,0,ROUND((I140*($B$6/100))/12,2))</f>
        <v>129.35</v>
      </c>
      <c r="H141" s="55"/>
      <c r="I141" s="10">
        <f t="shared" si="11"/>
        <v>26982.319999999985</v>
      </c>
    </row>
    <row r="142" spans="4:9" x14ac:dyDescent="0.3">
      <c r="D142" s="4">
        <f t="shared" si="9"/>
        <v>141</v>
      </c>
      <c r="E142" s="5">
        <f t="shared" si="10"/>
        <v>49345</v>
      </c>
      <c r="F142" s="10">
        <f t="shared" si="8"/>
        <v>614.88</v>
      </c>
      <c r="G142" s="10">
        <f>IF(ROUND((I141*($B$6/100))/12,2)&lt;0,0,ROUND((I141*($B$6/100))/12,2))</f>
        <v>126.48</v>
      </c>
      <c r="H142" s="55"/>
      <c r="I142" s="10">
        <f t="shared" si="11"/>
        <v>26367.439999999984</v>
      </c>
    </row>
    <row r="143" spans="4:9" x14ac:dyDescent="0.3">
      <c r="D143" s="4">
        <f t="shared" si="9"/>
        <v>142</v>
      </c>
      <c r="E143" s="5">
        <f t="shared" si="10"/>
        <v>49373</v>
      </c>
      <c r="F143" s="10">
        <f t="shared" si="8"/>
        <v>617.76</v>
      </c>
      <c r="G143" s="10">
        <f>IF(ROUND((I142*($B$6/100))/12,2)&lt;0,0,ROUND((I142*($B$6/100))/12,2))</f>
        <v>123.6</v>
      </c>
      <c r="H143" s="55"/>
      <c r="I143" s="10">
        <f t="shared" si="11"/>
        <v>25749.679999999986</v>
      </c>
    </row>
    <row r="144" spans="4:9" x14ac:dyDescent="0.3">
      <c r="D144" s="4">
        <f t="shared" si="9"/>
        <v>143</v>
      </c>
      <c r="E144" s="5">
        <f t="shared" si="10"/>
        <v>49404</v>
      </c>
      <c r="F144" s="10">
        <f t="shared" si="8"/>
        <v>620.66</v>
      </c>
      <c r="G144" s="10">
        <f>IF(ROUND((I143*($B$6/100))/12,2)&lt;0,0,ROUND((I143*($B$6/100))/12,2))</f>
        <v>120.7</v>
      </c>
      <c r="H144" s="55"/>
      <c r="I144" s="10">
        <f t="shared" si="11"/>
        <v>25129.019999999986</v>
      </c>
    </row>
    <row r="145" spans="4:9" x14ac:dyDescent="0.3">
      <c r="D145" s="4">
        <f t="shared" si="9"/>
        <v>144</v>
      </c>
      <c r="E145" s="5">
        <f t="shared" si="10"/>
        <v>49434</v>
      </c>
      <c r="F145" s="10">
        <f t="shared" si="8"/>
        <v>623.57000000000005</v>
      </c>
      <c r="G145" s="10">
        <f>IF(ROUND((I144*($B$6/100))/12,2)&lt;0,0,ROUND((I144*($B$6/100))/12,2))</f>
        <v>117.79</v>
      </c>
      <c r="H145" s="55"/>
      <c r="I145" s="10">
        <f t="shared" si="11"/>
        <v>24505.449999999986</v>
      </c>
    </row>
    <row r="146" spans="4:9" x14ac:dyDescent="0.3">
      <c r="D146" s="4">
        <f t="shared" si="9"/>
        <v>145</v>
      </c>
      <c r="E146" s="5">
        <f t="shared" si="10"/>
        <v>49465</v>
      </c>
      <c r="F146" s="10">
        <f t="shared" si="8"/>
        <v>626.49</v>
      </c>
      <c r="G146" s="10">
        <f>IF(ROUND((I145*($B$6/100))/12,2)&lt;0,0,ROUND((I145*($B$6/100))/12,2))</f>
        <v>114.87</v>
      </c>
      <c r="H146" s="55"/>
      <c r="I146" s="10">
        <f t="shared" si="11"/>
        <v>23878.959999999985</v>
      </c>
    </row>
    <row r="147" spans="4:9" x14ac:dyDescent="0.3">
      <c r="D147" s="4">
        <f t="shared" si="9"/>
        <v>146</v>
      </c>
      <c r="E147" s="5">
        <f t="shared" si="10"/>
        <v>49495</v>
      </c>
      <c r="F147" s="10">
        <f t="shared" si="8"/>
        <v>629.43000000000006</v>
      </c>
      <c r="G147" s="10">
        <f>IF(ROUND((I146*($B$6/100))/12,2)&lt;0,0,ROUND((I146*($B$6/100))/12,2))</f>
        <v>111.93</v>
      </c>
      <c r="H147" s="55"/>
      <c r="I147" s="10">
        <f t="shared" si="11"/>
        <v>23249.529999999984</v>
      </c>
    </row>
    <row r="148" spans="4:9" x14ac:dyDescent="0.3">
      <c r="D148" s="4">
        <f t="shared" si="9"/>
        <v>147</v>
      </c>
      <c r="E148" s="5">
        <f t="shared" si="10"/>
        <v>49526</v>
      </c>
      <c r="F148" s="10">
        <f t="shared" si="8"/>
        <v>632.38</v>
      </c>
      <c r="G148" s="10">
        <f>IF(ROUND((I147*($B$6/100))/12,2)&lt;0,0,ROUND((I147*($B$6/100))/12,2))</f>
        <v>108.98</v>
      </c>
      <c r="H148" s="55"/>
      <c r="I148" s="10">
        <f t="shared" si="11"/>
        <v>22617.149999999983</v>
      </c>
    </row>
    <row r="149" spans="4:9" x14ac:dyDescent="0.3">
      <c r="D149" s="4">
        <f t="shared" si="9"/>
        <v>148</v>
      </c>
      <c r="E149" s="5">
        <f t="shared" si="10"/>
        <v>49557</v>
      </c>
      <c r="F149" s="10">
        <f t="shared" si="8"/>
        <v>635.34</v>
      </c>
      <c r="G149" s="10">
        <f>IF(ROUND((I148*($B$6/100))/12,2)&lt;0,0,ROUND((I148*($B$6/100))/12,2))</f>
        <v>106.02</v>
      </c>
      <c r="H149" s="55"/>
      <c r="I149" s="10">
        <f t="shared" si="11"/>
        <v>21981.809999999983</v>
      </c>
    </row>
    <row r="150" spans="4:9" x14ac:dyDescent="0.3">
      <c r="D150" s="4">
        <f t="shared" si="9"/>
        <v>149</v>
      </c>
      <c r="E150" s="5">
        <f t="shared" si="10"/>
        <v>49587</v>
      </c>
      <c r="F150" s="10">
        <f t="shared" si="8"/>
        <v>638.32000000000005</v>
      </c>
      <c r="G150" s="10">
        <f>IF(ROUND((I149*($B$6/100))/12,2)&lt;0,0,ROUND((I149*($B$6/100))/12,2))</f>
        <v>103.04</v>
      </c>
      <c r="H150" s="55"/>
      <c r="I150" s="10">
        <f t="shared" si="11"/>
        <v>21343.489999999983</v>
      </c>
    </row>
    <row r="151" spans="4:9" x14ac:dyDescent="0.3">
      <c r="D151" s="4">
        <f t="shared" si="9"/>
        <v>150</v>
      </c>
      <c r="E151" s="5">
        <f t="shared" si="10"/>
        <v>49618</v>
      </c>
      <c r="F151" s="10">
        <f t="shared" si="8"/>
        <v>641.31000000000006</v>
      </c>
      <c r="G151" s="10">
        <f>IF(ROUND((I150*($B$6/100))/12,2)&lt;0,0,ROUND((I150*($B$6/100))/12,2))</f>
        <v>100.05</v>
      </c>
      <c r="H151" s="55"/>
      <c r="I151" s="10">
        <f t="shared" si="11"/>
        <v>20702.179999999982</v>
      </c>
    </row>
    <row r="152" spans="4:9" x14ac:dyDescent="0.3">
      <c r="D152" s="4">
        <f t="shared" si="9"/>
        <v>151</v>
      </c>
      <c r="E152" s="5">
        <f t="shared" si="10"/>
        <v>49648</v>
      </c>
      <c r="F152" s="10">
        <f t="shared" si="8"/>
        <v>644.32000000000005</v>
      </c>
      <c r="G152" s="10">
        <f>IF(ROUND((I151*($B$6/100))/12,2)&lt;0,0,ROUND((I151*($B$6/100))/12,2))</f>
        <v>97.04</v>
      </c>
      <c r="H152" s="55"/>
      <c r="I152" s="10">
        <f t="shared" si="11"/>
        <v>20057.859999999982</v>
      </c>
    </row>
    <row r="153" spans="4:9" x14ac:dyDescent="0.3">
      <c r="D153" s="4">
        <f t="shared" si="9"/>
        <v>152</v>
      </c>
      <c r="E153" s="5">
        <f t="shared" si="10"/>
        <v>49679</v>
      </c>
      <c r="F153" s="10">
        <f t="shared" si="8"/>
        <v>647.34</v>
      </c>
      <c r="G153" s="10">
        <f>IF(ROUND((I152*($B$6/100))/12,2)&lt;0,0,ROUND((I152*($B$6/100))/12,2))</f>
        <v>94.02</v>
      </c>
      <c r="H153" s="55"/>
      <c r="I153" s="10">
        <f t="shared" si="11"/>
        <v>19410.519999999982</v>
      </c>
    </row>
    <row r="154" spans="4:9" x14ac:dyDescent="0.3">
      <c r="D154" s="4">
        <f t="shared" si="9"/>
        <v>153</v>
      </c>
      <c r="E154" s="5">
        <f t="shared" si="10"/>
        <v>49710</v>
      </c>
      <c r="F154" s="10">
        <f t="shared" si="8"/>
        <v>650.37</v>
      </c>
      <c r="G154" s="10">
        <f>IF(ROUND((I153*($B$6/100))/12,2)&lt;0,0,ROUND((I153*($B$6/100))/12,2))</f>
        <v>90.99</v>
      </c>
      <c r="H154" s="55"/>
      <c r="I154" s="10">
        <f t="shared" si="11"/>
        <v>18760.149999999983</v>
      </c>
    </row>
    <row r="155" spans="4:9" x14ac:dyDescent="0.3">
      <c r="D155" s="4">
        <f t="shared" si="9"/>
        <v>154</v>
      </c>
      <c r="E155" s="5">
        <f t="shared" si="10"/>
        <v>49739</v>
      </c>
      <c r="F155" s="10">
        <f t="shared" si="8"/>
        <v>653.42000000000007</v>
      </c>
      <c r="G155" s="10">
        <f>IF(ROUND((I154*($B$6/100))/12,2)&lt;0,0,ROUND((I154*($B$6/100))/12,2))</f>
        <v>87.94</v>
      </c>
      <c r="H155" s="55"/>
      <c r="I155" s="10">
        <f t="shared" si="11"/>
        <v>18106.729999999981</v>
      </c>
    </row>
    <row r="156" spans="4:9" x14ac:dyDescent="0.3">
      <c r="D156" s="4">
        <f t="shared" si="9"/>
        <v>155</v>
      </c>
      <c r="E156" s="5">
        <f t="shared" si="10"/>
        <v>49770</v>
      </c>
      <c r="F156" s="10">
        <f t="shared" si="8"/>
        <v>656.48</v>
      </c>
      <c r="G156" s="10">
        <f>IF(ROUND((I155*($B$6/100))/12,2)&lt;0,0,ROUND((I155*($B$6/100))/12,2))</f>
        <v>84.88</v>
      </c>
      <c r="H156" s="55"/>
      <c r="I156" s="10">
        <f t="shared" si="11"/>
        <v>17450.249999999982</v>
      </c>
    </row>
    <row r="157" spans="4:9" x14ac:dyDescent="0.3">
      <c r="D157" s="4">
        <f t="shared" si="9"/>
        <v>156</v>
      </c>
      <c r="E157" s="5">
        <f t="shared" si="10"/>
        <v>49800</v>
      </c>
      <c r="F157" s="10">
        <f t="shared" si="8"/>
        <v>659.56000000000006</v>
      </c>
      <c r="G157" s="10">
        <f>IF(ROUND((I156*($B$6/100))/12,2)&lt;0,0,ROUND((I156*($B$6/100))/12,2))</f>
        <v>81.8</v>
      </c>
      <c r="H157" s="55"/>
      <c r="I157" s="10">
        <f t="shared" si="11"/>
        <v>16790.689999999981</v>
      </c>
    </row>
    <row r="158" spans="4:9" x14ac:dyDescent="0.3">
      <c r="D158" s="4">
        <f t="shared" si="9"/>
        <v>157</v>
      </c>
      <c r="E158" s="5">
        <f t="shared" si="10"/>
        <v>49831</v>
      </c>
      <c r="F158" s="10">
        <f t="shared" si="8"/>
        <v>662.65</v>
      </c>
      <c r="G158" s="10">
        <f>IF(ROUND((I157*($B$6/100))/12,2)&lt;0,0,ROUND((I157*($B$6/100))/12,2))</f>
        <v>78.709999999999994</v>
      </c>
      <c r="H158" s="55"/>
      <c r="I158" s="10">
        <f t="shared" si="11"/>
        <v>16128.039999999981</v>
      </c>
    </row>
    <row r="159" spans="4:9" x14ac:dyDescent="0.3">
      <c r="D159" s="4">
        <f t="shared" si="9"/>
        <v>158</v>
      </c>
      <c r="E159" s="5">
        <f t="shared" si="10"/>
        <v>49861</v>
      </c>
      <c r="F159" s="10">
        <f t="shared" si="8"/>
        <v>665.76</v>
      </c>
      <c r="G159" s="10">
        <f>IF(ROUND((I158*($B$6/100))/12,2)&lt;0,0,ROUND((I158*($B$6/100))/12,2))</f>
        <v>75.599999999999994</v>
      </c>
      <c r="H159" s="55"/>
      <c r="I159" s="10">
        <f t="shared" si="11"/>
        <v>15462.279999999981</v>
      </c>
    </row>
    <row r="160" spans="4:9" x14ac:dyDescent="0.3">
      <c r="D160" s="4">
        <f t="shared" si="9"/>
        <v>159</v>
      </c>
      <c r="E160" s="5">
        <f t="shared" si="10"/>
        <v>49892</v>
      </c>
      <c r="F160" s="10">
        <f t="shared" si="8"/>
        <v>668.88</v>
      </c>
      <c r="G160" s="10">
        <f>IF(ROUND((I159*($B$6/100))/12,2)&lt;0,0,ROUND((I159*($B$6/100))/12,2))</f>
        <v>72.48</v>
      </c>
      <c r="H160" s="55"/>
      <c r="I160" s="10">
        <f t="shared" si="11"/>
        <v>14793.399999999981</v>
      </c>
    </row>
    <row r="161" spans="4:9" x14ac:dyDescent="0.3">
      <c r="D161" s="4">
        <f t="shared" si="9"/>
        <v>160</v>
      </c>
      <c r="E161" s="5">
        <f t="shared" si="10"/>
        <v>49923</v>
      </c>
      <c r="F161" s="10">
        <f t="shared" si="8"/>
        <v>672.02</v>
      </c>
      <c r="G161" s="10">
        <f>IF(ROUND((I160*($B$6/100))/12,2)&lt;0,0,ROUND((I160*($B$6/100))/12,2))</f>
        <v>69.34</v>
      </c>
      <c r="H161" s="55"/>
      <c r="I161" s="10">
        <f t="shared" si="11"/>
        <v>14121.379999999981</v>
      </c>
    </row>
    <row r="162" spans="4:9" x14ac:dyDescent="0.3">
      <c r="D162" s="4">
        <f t="shared" si="9"/>
        <v>161</v>
      </c>
      <c r="E162" s="5">
        <f t="shared" si="10"/>
        <v>49953</v>
      </c>
      <c r="F162" s="10">
        <f t="shared" si="8"/>
        <v>675.17000000000007</v>
      </c>
      <c r="G162" s="10">
        <f>IF(ROUND((I161*($B$6/100))/12,2)&lt;0,0,ROUND((I161*($B$6/100))/12,2))</f>
        <v>66.19</v>
      </c>
      <c r="H162" s="55"/>
      <c r="I162" s="10">
        <f t="shared" si="11"/>
        <v>13446.209999999981</v>
      </c>
    </row>
    <row r="163" spans="4:9" x14ac:dyDescent="0.3">
      <c r="D163" s="4">
        <f t="shared" si="9"/>
        <v>162</v>
      </c>
      <c r="E163" s="5">
        <f t="shared" si="10"/>
        <v>49984</v>
      </c>
      <c r="F163" s="10">
        <f t="shared" si="8"/>
        <v>678.33</v>
      </c>
      <c r="G163" s="10">
        <f>IF(ROUND((I162*($B$6/100))/12,2)&lt;0,0,ROUND((I162*($B$6/100))/12,2))</f>
        <v>63.03</v>
      </c>
      <c r="H163" s="55"/>
      <c r="I163" s="10">
        <f t="shared" si="11"/>
        <v>12767.879999999981</v>
      </c>
    </row>
    <row r="164" spans="4:9" x14ac:dyDescent="0.3">
      <c r="D164" s="4">
        <f t="shared" si="9"/>
        <v>163</v>
      </c>
      <c r="E164" s="5">
        <f t="shared" si="10"/>
        <v>50014</v>
      </c>
      <c r="F164" s="10">
        <f t="shared" si="8"/>
        <v>681.51</v>
      </c>
      <c r="G164" s="10">
        <f>IF(ROUND((I163*($B$6/100))/12,2)&lt;0,0,ROUND((I163*($B$6/100))/12,2))</f>
        <v>59.85</v>
      </c>
      <c r="H164" s="55"/>
      <c r="I164" s="10">
        <f t="shared" si="11"/>
        <v>12086.369999999981</v>
      </c>
    </row>
    <row r="165" spans="4:9" x14ac:dyDescent="0.3">
      <c r="D165" s="4">
        <f t="shared" si="9"/>
        <v>164</v>
      </c>
      <c r="E165" s="5">
        <f t="shared" si="10"/>
        <v>50045</v>
      </c>
      <c r="F165" s="10">
        <f t="shared" si="8"/>
        <v>684.71</v>
      </c>
      <c r="G165" s="10">
        <f>IF(ROUND((I164*($B$6/100))/12,2)&lt;0,0,ROUND((I164*($B$6/100))/12,2))</f>
        <v>56.65</v>
      </c>
      <c r="H165" s="55"/>
      <c r="I165" s="10">
        <f t="shared" si="11"/>
        <v>11401.659999999982</v>
      </c>
    </row>
    <row r="166" spans="4:9" x14ac:dyDescent="0.3">
      <c r="D166" s="4">
        <f t="shared" si="9"/>
        <v>165</v>
      </c>
      <c r="E166" s="5">
        <f t="shared" si="10"/>
        <v>50076</v>
      </c>
      <c r="F166" s="10">
        <f t="shared" si="8"/>
        <v>687.91</v>
      </c>
      <c r="G166" s="10">
        <f>IF(ROUND((I165*($B$6/100))/12,2)&lt;0,0,ROUND((I165*($B$6/100))/12,2))</f>
        <v>53.45</v>
      </c>
      <c r="H166" s="55"/>
      <c r="I166" s="10">
        <f t="shared" si="11"/>
        <v>10713.749999999982</v>
      </c>
    </row>
    <row r="167" spans="4:9" x14ac:dyDescent="0.3">
      <c r="D167" s="4">
        <f t="shared" si="9"/>
        <v>166</v>
      </c>
      <c r="E167" s="5">
        <f t="shared" si="10"/>
        <v>50104</v>
      </c>
      <c r="F167" s="10">
        <f t="shared" si="8"/>
        <v>691.14</v>
      </c>
      <c r="G167" s="10">
        <f>IF(ROUND((I166*($B$6/100))/12,2)&lt;0,0,ROUND((I166*($B$6/100))/12,2))</f>
        <v>50.22</v>
      </c>
      <c r="H167" s="55"/>
      <c r="I167" s="10">
        <f t="shared" si="11"/>
        <v>10022.609999999982</v>
      </c>
    </row>
    <row r="168" spans="4:9" x14ac:dyDescent="0.3">
      <c r="D168" s="4">
        <f t="shared" si="9"/>
        <v>167</v>
      </c>
      <c r="E168" s="5">
        <f t="shared" si="10"/>
        <v>50135</v>
      </c>
      <c r="F168" s="10">
        <f t="shared" si="8"/>
        <v>694.38</v>
      </c>
      <c r="G168" s="10">
        <f>IF(ROUND((I167*($B$6/100))/12,2)&lt;0,0,ROUND((I167*($B$6/100))/12,2))</f>
        <v>46.98</v>
      </c>
      <c r="H168" s="55"/>
      <c r="I168" s="10">
        <f t="shared" si="11"/>
        <v>9328.2299999999832</v>
      </c>
    </row>
    <row r="169" spans="4:9" x14ac:dyDescent="0.3">
      <c r="D169" s="4">
        <f t="shared" si="9"/>
        <v>168</v>
      </c>
      <c r="E169" s="5">
        <f t="shared" si="10"/>
        <v>50165</v>
      </c>
      <c r="F169" s="10">
        <f t="shared" si="8"/>
        <v>697.63</v>
      </c>
      <c r="G169" s="10">
        <f>IF(ROUND((I168*($B$6/100))/12,2)&lt;0,0,ROUND((I168*($B$6/100))/12,2))</f>
        <v>43.73</v>
      </c>
      <c r="H169" s="55"/>
      <c r="I169" s="10">
        <f t="shared" si="11"/>
        <v>8630.599999999984</v>
      </c>
    </row>
    <row r="170" spans="4:9" x14ac:dyDescent="0.3">
      <c r="D170" s="4">
        <f t="shared" si="9"/>
        <v>169</v>
      </c>
      <c r="E170" s="5">
        <f t="shared" si="10"/>
        <v>50196</v>
      </c>
      <c r="F170" s="10">
        <f t="shared" si="8"/>
        <v>700.9</v>
      </c>
      <c r="G170" s="10">
        <f>IF(ROUND((I169*($B$6/100))/12,2)&lt;0,0,ROUND((I169*($B$6/100))/12,2))</f>
        <v>40.46</v>
      </c>
      <c r="H170" s="55"/>
      <c r="I170" s="10">
        <f t="shared" si="11"/>
        <v>7929.6999999999844</v>
      </c>
    </row>
    <row r="171" spans="4:9" x14ac:dyDescent="0.3">
      <c r="D171" s="4">
        <f t="shared" si="9"/>
        <v>170</v>
      </c>
      <c r="E171" s="5">
        <f t="shared" si="10"/>
        <v>50226</v>
      </c>
      <c r="F171" s="10">
        <f t="shared" si="8"/>
        <v>704.19</v>
      </c>
      <c r="G171" s="10">
        <f>IF(ROUND((I170*($B$6/100))/12,2)&lt;0,0,ROUND((I170*($B$6/100))/12,2))</f>
        <v>37.17</v>
      </c>
      <c r="H171" s="55"/>
      <c r="I171" s="10">
        <f t="shared" si="11"/>
        <v>7225.5099999999838</v>
      </c>
    </row>
    <row r="172" spans="4:9" x14ac:dyDescent="0.3">
      <c r="D172" s="4">
        <f t="shared" si="9"/>
        <v>171</v>
      </c>
      <c r="E172" s="5">
        <f t="shared" si="10"/>
        <v>50257</v>
      </c>
      <c r="F172" s="10">
        <f t="shared" si="8"/>
        <v>707.49</v>
      </c>
      <c r="G172" s="10">
        <f>IF(ROUND((I171*($B$6/100))/12,2)&lt;0,0,ROUND((I171*($B$6/100))/12,2))</f>
        <v>33.869999999999997</v>
      </c>
      <c r="H172" s="55"/>
      <c r="I172" s="10">
        <f t="shared" si="11"/>
        <v>6518.0199999999841</v>
      </c>
    </row>
    <row r="173" spans="4:9" x14ac:dyDescent="0.3">
      <c r="D173" s="4">
        <f t="shared" si="9"/>
        <v>172</v>
      </c>
      <c r="E173" s="5">
        <f t="shared" si="10"/>
        <v>50288</v>
      </c>
      <c r="F173" s="10">
        <f t="shared" si="8"/>
        <v>710.81000000000006</v>
      </c>
      <c r="G173" s="10">
        <f>IF(ROUND((I172*($B$6/100))/12,2)&lt;0,0,ROUND((I172*($B$6/100))/12,2))</f>
        <v>30.55</v>
      </c>
      <c r="H173" s="55"/>
      <c r="I173" s="10">
        <f t="shared" si="11"/>
        <v>5807.2099999999837</v>
      </c>
    </row>
    <row r="174" spans="4:9" x14ac:dyDescent="0.3">
      <c r="D174" s="4">
        <f t="shared" si="9"/>
        <v>173</v>
      </c>
      <c r="E174" s="5">
        <f t="shared" si="10"/>
        <v>50318</v>
      </c>
      <c r="F174" s="10">
        <f t="shared" si="8"/>
        <v>714.14</v>
      </c>
      <c r="G174" s="10">
        <f>IF(ROUND((I173*($B$6/100))/12,2)&lt;0,0,ROUND((I173*($B$6/100))/12,2))</f>
        <v>27.22</v>
      </c>
      <c r="H174" s="55"/>
      <c r="I174" s="10">
        <f t="shared" si="11"/>
        <v>5093.0699999999833</v>
      </c>
    </row>
    <row r="175" spans="4:9" x14ac:dyDescent="0.3">
      <c r="D175" s="4">
        <f t="shared" si="9"/>
        <v>174</v>
      </c>
      <c r="E175" s="5">
        <f t="shared" si="10"/>
        <v>50349</v>
      </c>
      <c r="F175" s="10">
        <f t="shared" si="8"/>
        <v>717.49</v>
      </c>
      <c r="G175" s="10">
        <f>IF(ROUND((I174*($B$6/100))/12,2)&lt;0,0,ROUND((I174*($B$6/100))/12,2))</f>
        <v>23.87</v>
      </c>
      <c r="H175" s="55"/>
      <c r="I175" s="10">
        <f t="shared" si="11"/>
        <v>4375.5799999999836</v>
      </c>
    </row>
    <row r="176" spans="4:9" x14ac:dyDescent="0.3">
      <c r="D176" s="4">
        <f t="shared" si="9"/>
        <v>175</v>
      </c>
      <c r="E176" s="5">
        <f t="shared" si="10"/>
        <v>50379</v>
      </c>
      <c r="F176" s="10">
        <f t="shared" si="8"/>
        <v>720.85</v>
      </c>
      <c r="G176" s="10">
        <f>IF(ROUND((I175*($B$6/100))/12,2)&lt;0,0,ROUND((I175*($B$6/100))/12,2))</f>
        <v>20.51</v>
      </c>
      <c r="H176" s="55"/>
      <c r="I176" s="10">
        <f t="shared" si="11"/>
        <v>3654.7299999999836</v>
      </c>
    </row>
    <row r="177" spans="4:9" x14ac:dyDescent="0.3">
      <c r="D177" s="4">
        <f t="shared" si="9"/>
        <v>176</v>
      </c>
      <c r="E177" s="5">
        <f t="shared" si="10"/>
        <v>50410</v>
      </c>
      <c r="F177" s="10">
        <f t="shared" si="8"/>
        <v>724.23</v>
      </c>
      <c r="G177" s="10">
        <f>IF(ROUND((I176*($B$6/100))/12,2)&lt;0,0,ROUND((I176*($B$6/100))/12,2))</f>
        <v>17.13</v>
      </c>
      <c r="H177" s="55"/>
      <c r="I177" s="10">
        <f t="shared" si="11"/>
        <v>2930.4999999999836</v>
      </c>
    </row>
    <row r="178" spans="4:9" x14ac:dyDescent="0.3">
      <c r="D178" s="4">
        <f t="shared" si="9"/>
        <v>177</v>
      </c>
      <c r="E178" s="5">
        <f t="shared" si="10"/>
        <v>50441</v>
      </c>
      <c r="F178" s="10">
        <f t="shared" si="8"/>
        <v>727.62</v>
      </c>
      <c r="G178" s="10">
        <f>IF(ROUND((I177*($B$6/100))/12,2)&lt;0,0,ROUND((I177*($B$6/100))/12,2))</f>
        <v>13.74</v>
      </c>
      <c r="H178" s="55"/>
      <c r="I178" s="10">
        <f t="shared" si="11"/>
        <v>2202.8799999999837</v>
      </c>
    </row>
    <row r="179" spans="4:9" x14ac:dyDescent="0.3">
      <c r="D179" s="4">
        <f t="shared" si="9"/>
        <v>178</v>
      </c>
      <c r="E179" s="5">
        <f t="shared" si="10"/>
        <v>50469</v>
      </c>
      <c r="F179" s="10">
        <f t="shared" si="8"/>
        <v>731.03</v>
      </c>
      <c r="G179" s="10">
        <f>IF(ROUND((I178*($B$6/100))/12,2)&lt;0,0,ROUND((I178*($B$6/100))/12,2))</f>
        <v>10.33</v>
      </c>
      <c r="H179" s="55"/>
      <c r="I179" s="10">
        <f t="shared" si="11"/>
        <v>1471.8499999999838</v>
      </c>
    </row>
    <row r="180" spans="4:9" x14ac:dyDescent="0.3">
      <c r="D180" s="4">
        <f t="shared" si="9"/>
        <v>179</v>
      </c>
      <c r="E180" s="5">
        <f t="shared" si="10"/>
        <v>50500</v>
      </c>
      <c r="F180" s="10">
        <f t="shared" si="8"/>
        <v>734.46</v>
      </c>
      <c r="G180" s="10">
        <f>IF(ROUND((I179*($B$6/100))/12,2)&lt;0,0,ROUND((I179*($B$6/100))/12,2))</f>
        <v>6.9</v>
      </c>
      <c r="H180" s="55"/>
      <c r="I180" s="10">
        <f t="shared" si="11"/>
        <v>737.38999999998373</v>
      </c>
    </row>
    <row r="181" spans="4:9" x14ac:dyDescent="0.3">
      <c r="D181" s="4">
        <f t="shared" si="9"/>
        <v>180</v>
      </c>
      <c r="E181" s="5">
        <f t="shared" si="10"/>
        <v>50530</v>
      </c>
      <c r="F181" s="10">
        <f t="shared" si="8"/>
        <v>737.38999999998373</v>
      </c>
      <c r="G181" s="10">
        <f>IF(ROUND((I180*($B$6/100))/12,2)&lt;0,0,ROUND((I180*($B$6/100))/12,2))</f>
        <v>3.46</v>
      </c>
      <c r="H181" s="55"/>
      <c r="I181" s="10">
        <f t="shared" si="11"/>
        <v>0</v>
      </c>
    </row>
    <row r="182" spans="4:9" x14ac:dyDescent="0.3">
      <c r="D182" s="4">
        <f t="shared" si="9"/>
        <v>181</v>
      </c>
      <c r="E182" s="5">
        <f t="shared" si="10"/>
        <v>50561</v>
      </c>
      <c r="F182" s="10">
        <f t="shared" si="8"/>
        <v>0</v>
      </c>
      <c r="G182" s="10">
        <f>IF(ROUND((I181*($B$6/100))/12,2)&lt;0,0,ROUND((I181*($B$6/100))/12,2))</f>
        <v>0</v>
      </c>
      <c r="H182" s="55"/>
      <c r="I182" s="10">
        <f t="shared" si="11"/>
        <v>0</v>
      </c>
    </row>
    <row r="183" spans="4:9" x14ac:dyDescent="0.3">
      <c r="D183" s="4">
        <f t="shared" si="9"/>
        <v>182</v>
      </c>
      <c r="E183" s="5">
        <f t="shared" si="10"/>
        <v>50591</v>
      </c>
      <c r="F183" s="10">
        <f t="shared" si="8"/>
        <v>0</v>
      </c>
      <c r="G183" s="10">
        <f>IF(ROUND((I182*($B$6/100))/12,2)&lt;0,0,ROUND((I182*($B$6/100))/12,2))</f>
        <v>0</v>
      </c>
      <c r="H183" s="55"/>
      <c r="I183" s="10">
        <f t="shared" si="11"/>
        <v>0</v>
      </c>
    </row>
    <row r="184" spans="4:9" x14ac:dyDescent="0.3">
      <c r="D184" s="4">
        <f t="shared" si="9"/>
        <v>183</v>
      </c>
      <c r="E184" s="5">
        <f t="shared" si="10"/>
        <v>50622</v>
      </c>
      <c r="F184" s="10">
        <f t="shared" si="8"/>
        <v>0</v>
      </c>
      <c r="G184" s="10">
        <f>IF(ROUND((I183*($B$6/100))/12,2)&lt;0,0,ROUND((I183*($B$6/100))/12,2))</f>
        <v>0</v>
      </c>
      <c r="H184" s="55"/>
      <c r="I184" s="10">
        <f t="shared" si="11"/>
        <v>0</v>
      </c>
    </row>
    <row r="185" spans="4:9" x14ac:dyDescent="0.3">
      <c r="D185" s="4">
        <f t="shared" si="9"/>
        <v>184</v>
      </c>
      <c r="E185" s="5">
        <f t="shared" si="10"/>
        <v>50653</v>
      </c>
      <c r="F185" s="10">
        <f t="shared" si="8"/>
        <v>0</v>
      </c>
      <c r="G185" s="10">
        <f>IF(ROUND((I184*($B$6/100))/12,2)&lt;0,0,ROUND((I184*($B$6/100))/12,2))</f>
        <v>0</v>
      </c>
      <c r="H185" s="55"/>
      <c r="I185" s="10">
        <f t="shared" si="11"/>
        <v>0</v>
      </c>
    </row>
    <row r="186" spans="4:9" x14ac:dyDescent="0.3">
      <c r="D186" s="4">
        <f t="shared" si="9"/>
        <v>185</v>
      </c>
      <c r="E186" s="5">
        <f t="shared" si="10"/>
        <v>50683</v>
      </c>
      <c r="F186" s="10">
        <f t="shared" si="8"/>
        <v>0</v>
      </c>
      <c r="G186" s="10">
        <f>IF(ROUND((I185*($B$6/100))/12,2)&lt;0,0,ROUND((I185*($B$6/100))/12,2))</f>
        <v>0</v>
      </c>
      <c r="H186" s="55"/>
      <c r="I186" s="10">
        <f t="shared" si="11"/>
        <v>0</v>
      </c>
    </row>
    <row r="187" spans="4:9" x14ac:dyDescent="0.3">
      <c r="D187" s="4">
        <f t="shared" si="9"/>
        <v>186</v>
      </c>
      <c r="E187" s="5">
        <f t="shared" si="10"/>
        <v>50714</v>
      </c>
      <c r="F187" s="10">
        <f t="shared" si="8"/>
        <v>0</v>
      </c>
      <c r="G187" s="10">
        <f>IF(ROUND((I186*($B$6/100))/12,2)&lt;0,0,ROUND((I186*($B$6/100))/12,2))</f>
        <v>0</v>
      </c>
      <c r="H187" s="55"/>
      <c r="I187" s="10">
        <f t="shared" si="11"/>
        <v>0</v>
      </c>
    </row>
    <row r="188" spans="4:9" x14ac:dyDescent="0.3">
      <c r="D188" s="4">
        <f t="shared" si="9"/>
        <v>187</v>
      </c>
      <c r="E188" s="5">
        <f t="shared" si="10"/>
        <v>50744</v>
      </c>
      <c r="F188" s="10">
        <f t="shared" si="8"/>
        <v>0</v>
      </c>
      <c r="G188" s="10">
        <f>IF(ROUND((I187*($B$6/100))/12,2)&lt;0,0,ROUND((I187*($B$6/100))/12,2))</f>
        <v>0</v>
      </c>
      <c r="H188" s="55"/>
      <c r="I188" s="10">
        <f t="shared" si="11"/>
        <v>0</v>
      </c>
    </row>
    <row r="189" spans="4:9" x14ac:dyDescent="0.3">
      <c r="D189" s="4">
        <f t="shared" si="9"/>
        <v>188</v>
      </c>
      <c r="E189" s="5">
        <f t="shared" si="10"/>
        <v>50775</v>
      </c>
      <c r="F189" s="10">
        <f t="shared" si="8"/>
        <v>0</v>
      </c>
      <c r="G189" s="10">
        <f>IF(ROUND((I188*($B$6/100))/12,2)&lt;0,0,ROUND((I188*($B$6/100))/12,2))</f>
        <v>0</v>
      </c>
      <c r="H189" s="55"/>
      <c r="I189" s="10">
        <f t="shared" si="11"/>
        <v>0</v>
      </c>
    </row>
    <row r="190" spans="4:9" x14ac:dyDescent="0.3">
      <c r="D190" s="4">
        <f t="shared" si="9"/>
        <v>189</v>
      </c>
      <c r="E190" s="5">
        <f t="shared" si="10"/>
        <v>50806</v>
      </c>
      <c r="F190" s="10">
        <f t="shared" si="8"/>
        <v>0</v>
      </c>
      <c r="G190" s="10">
        <f>IF(ROUND((I189*($B$6/100))/12,2)&lt;0,0,ROUND((I189*($B$6/100))/12,2))</f>
        <v>0</v>
      </c>
      <c r="H190" s="55"/>
      <c r="I190" s="10">
        <f t="shared" si="11"/>
        <v>0</v>
      </c>
    </row>
    <row r="191" spans="4:9" x14ac:dyDescent="0.3">
      <c r="D191" s="4">
        <f t="shared" si="9"/>
        <v>190</v>
      </c>
      <c r="E191" s="5">
        <f t="shared" si="10"/>
        <v>50834</v>
      </c>
      <c r="F191" s="10">
        <f t="shared" si="8"/>
        <v>0</v>
      </c>
      <c r="G191" s="10">
        <f>IF(ROUND((I190*($B$6/100))/12,2)&lt;0,0,ROUND((I190*($B$6/100))/12,2))</f>
        <v>0</v>
      </c>
      <c r="H191" s="55"/>
      <c r="I191" s="10">
        <f t="shared" si="11"/>
        <v>0</v>
      </c>
    </row>
    <row r="192" spans="4:9" x14ac:dyDescent="0.3">
      <c r="D192" s="4">
        <f t="shared" si="9"/>
        <v>191</v>
      </c>
      <c r="E192" s="5">
        <f t="shared" si="10"/>
        <v>50865</v>
      </c>
      <c r="F192" s="10">
        <f t="shared" si="8"/>
        <v>0</v>
      </c>
      <c r="G192" s="10">
        <f>IF(ROUND((I191*($B$6/100))/12,2)&lt;0,0,ROUND((I191*($B$6/100))/12,2))</f>
        <v>0</v>
      </c>
      <c r="H192" s="55"/>
      <c r="I192" s="10">
        <f t="shared" si="11"/>
        <v>0</v>
      </c>
    </row>
    <row r="193" spans="4:9" x14ac:dyDescent="0.3">
      <c r="D193" s="4">
        <f t="shared" si="9"/>
        <v>192</v>
      </c>
      <c r="E193" s="5">
        <f t="shared" si="10"/>
        <v>50895</v>
      </c>
      <c r="F193" s="10">
        <f t="shared" si="8"/>
        <v>0</v>
      </c>
      <c r="G193" s="10">
        <f>IF(ROUND((I192*($B$6/100))/12,2)&lt;0,0,ROUND((I192*($B$6/100))/12,2))</f>
        <v>0</v>
      </c>
      <c r="H193" s="55"/>
      <c r="I193" s="10">
        <f t="shared" si="11"/>
        <v>0</v>
      </c>
    </row>
    <row r="194" spans="4:9" x14ac:dyDescent="0.3">
      <c r="D194" s="4">
        <f t="shared" si="9"/>
        <v>193</v>
      </c>
      <c r="E194" s="5">
        <f t="shared" si="10"/>
        <v>50926</v>
      </c>
      <c r="F194" s="10">
        <f t="shared" ref="F194:F257" si="12">IF(I193&gt;($B$9-G194),$B$9-G194,I193)</f>
        <v>0</v>
      </c>
      <c r="G194" s="10">
        <f>IF(ROUND((I193*($B$6/100))/12,2)&lt;0,0,ROUND((I193*($B$6/100))/12,2))</f>
        <v>0</v>
      </c>
      <c r="H194" s="55"/>
      <c r="I194" s="10">
        <f t="shared" si="11"/>
        <v>0</v>
      </c>
    </row>
    <row r="195" spans="4:9" x14ac:dyDescent="0.3">
      <c r="D195" s="4">
        <f t="shared" si="9"/>
        <v>194</v>
      </c>
      <c r="E195" s="5">
        <f t="shared" si="10"/>
        <v>50956</v>
      </c>
      <c r="F195" s="10">
        <f t="shared" si="12"/>
        <v>0</v>
      </c>
      <c r="G195" s="10">
        <f>IF(ROUND((I194*($B$6/100))/12,2)&lt;0,0,ROUND((I194*($B$6/100))/12,2))</f>
        <v>0</v>
      </c>
      <c r="H195" s="55"/>
      <c r="I195" s="10">
        <f t="shared" si="11"/>
        <v>0</v>
      </c>
    </row>
    <row r="196" spans="4:9" x14ac:dyDescent="0.3">
      <c r="D196" s="4">
        <f t="shared" ref="D196:D259" si="13">D195+1</f>
        <v>195</v>
      </c>
      <c r="E196" s="5">
        <f t="shared" ref="E196:E259" si="14">DATE(YEAR(E195),MONTH(E195)+1,DAY(E195))</f>
        <v>50987</v>
      </c>
      <c r="F196" s="10">
        <f t="shared" si="12"/>
        <v>0</v>
      </c>
      <c r="G196" s="10">
        <f>IF(ROUND((I195*($B$6/100))/12,2)&lt;0,0,ROUND((I195*($B$6/100))/12,2))</f>
        <v>0</v>
      </c>
      <c r="H196" s="55"/>
      <c r="I196" s="10">
        <f t="shared" ref="I196:I259" si="15">I195-(F196+H196)</f>
        <v>0</v>
      </c>
    </row>
    <row r="197" spans="4:9" x14ac:dyDescent="0.3">
      <c r="D197" s="4">
        <f t="shared" si="13"/>
        <v>196</v>
      </c>
      <c r="E197" s="5">
        <f t="shared" si="14"/>
        <v>51018</v>
      </c>
      <c r="F197" s="10">
        <f t="shared" si="12"/>
        <v>0</v>
      </c>
      <c r="G197" s="10">
        <f>IF(ROUND((I196*($B$6/100))/12,2)&lt;0,0,ROUND((I196*($B$6/100))/12,2))</f>
        <v>0</v>
      </c>
      <c r="H197" s="55"/>
      <c r="I197" s="10">
        <f t="shared" si="15"/>
        <v>0</v>
      </c>
    </row>
    <row r="198" spans="4:9" x14ac:dyDescent="0.3">
      <c r="D198" s="4">
        <f t="shared" si="13"/>
        <v>197</v>
      </c>
      <c r="E198" s="5">
        <f t="shared" si="14"/>
        <v>51048</v>
      </c>
      <c r="F198" s="10">
        <f t="shared" si="12"/>
        <v>0</v>
      </c>
      <c r="G198" s="10">
        <f>IF(ROUND((I197*($B$6/100))/12,2)&lt;0,0,ROUND((I197*($B$6/100))/12,2))</f>
        <v>0</v>
      </c>
      <c r="H198" s="55"/>
      <c r="I198" s="10">
        <f t="shared" si="15"/>
        <v>0</v>
      </c>
    </row>
    <row r="199" spans="4:9" x14ac:dyDescent="0.3">
      <c r="D199" s="4">
        <f t="shared" si="13"/>
        <v>198</v>
      </c>
      <c r="E199" s="5">
        <f t="shared" si="14"/>
        <v>51079</v>
      </c>
      <c r="F199" s="10">
        <f t="shared" si="12"/>
        <v>0</v>
      </c>
      <c r="G199" s="10">
        <f>IF(ROUND((I198*($B$6/100))/12,2)&lt;0,0,ROUND((I198*($B$6/100))/12,2))</f>
        <v>0</v>
      </c>
      <c r="H199" s="55"/>
      <c r="I199" s="10">
        <f t="shared" si="15"/>
        <v>0</v>
      </c>
    </row>
    <row r="200" spans="4:9" x14ac:dyDescent="0.3">
      <c r="D200" s="4">
        <f t="shared" si="13"/>
        <v>199</v>
      </c>
      <c r="E200" s="5">
        <f t="shared" si="14"/>
        <v>51109</v>
      </c>
      <c r="F200" s="10">
        <f t="shared" si="12"/>
        <v>0</v>
      </c>
      <c r="G200" s="10">
        <f>IF(ROUND((I199*($B$6/100))/12,2)&lt;0,0,ROUND((I199*($B$6/100))/12,2))</f>
        <v>0</v>
      </c>
      <c r="H200" s="55"/>
      <c r="I200" s="10">
        <f t="shared" si="15"/>
        <v>0</v>
      </c>
    </row>
    <row r="201" spans="4:9" x14ac:dyDescent="0.3">
      <c r="D201" s="4">
        <f t="shared" si="13"/>
        <v>200</v>
      </c>
      <c r="E201" s="5">
        <f t="shared" si="14"/>
        <v>51140</v>
      </c>
      <c r="F201" s="10">
        <f t="shared" si="12"/>
        <v>0</v>
      </c>
      <c r="G201" s="10">
        <f>IF(ROUND((I200*($B$6/100))/12,2)&lt;0,0,ROUND((I200*($B$6/100))/12,2))</f>
        <v>0</v>
      </c>
      <c r="H201" s="55"/>
      <c r="I201" s="10">
        <f t="shared" si="15"/>
        <v>0</v>
      </c>
    </row>
    <row r="202" spans="4:9" x14ac:dyDescent="0.3">
      <c r="D202" s="4">
        <f t="shared" si="13"/>
        <v>201</v>
      </c>
      <c r="E202" s="5">
        <f t="shared" si="14"/>
        <v>51171</v>
      </c>
      <c r="F202" s="10">
        <f t="shared" si="12"/>
        <v>0</v>
      </c>
      <c r="G202" s="10">
        <f>IF(ROUND((I201*($B$6/100))/12,2)&lt;0,0,ROUND((I201*($B$6/100))/12,2))</f>
        <v>0</v>
      </c>
      <c r="H202" s="55"/>
      <c r="I202" s="10">
        <f t="shared" si="15"/>
        <v>0</v>
      </c>
    </row>
    <row r="203" spans="4:9" x14ac:dyDescent="0.3">
      <c r="D203" s="4">
        <f t="shared" si="13"/>
        <v>202</v>
      </c>
      <c r="E203" s="5">
        <f t="shared" si="14"/>
        <v>51200</v>
      </c>
      <c r="F203" s="10">
        <f t="shared" si="12"/>
        <v>0</v>
      </c>
      <c r="G203" s="10">
        <f>IF(ROUND((I202*($B$6/100))/12,2)&lt;0,0,ROUND((I202*($B$6/100))/12,2))</f>
        <v>0</v>
      </c>
      <c r="H203" s="55"/>
      <c r="I203" s="10">
        <f t="shared" si="15"/>
        <v>0</v>
      </c>
    </row>
    <row r="204" spans="4:9" x14ac:dyDescent="0.3">
      <c r="D204" s="4">
        <f t="shared" si="13"/>
        <v>203</v>
      </c>
      <c r="E204" s="5">
        <f t="shared" si="14"/>
        <v>51231</v>
      </c>
      <c r="F204" s="10">
        <f t="shared" si="12"/>
        <v>0</v>
      </c>
      <c r="G204" s="10">
        <f>IF(ROUND((I203*($B$6/100))/12,2)&lt;0,0,ROUND((I203*($B$6/100))/12,2))</f>
        <v>0</v>
      </c>
      <c r="H204" s="55"/>
      <c r="I204" s="10">
        <f t="shared" si="15"/>
        <v>0</v>
      </c>
    </row>
    <row r="205" spans="4:9" x14ac:dyDescent="0.3">
      <c r="D205" s="4">
        <f t="shared" si="13"/>
        <v>204</v>
      </c>
      <c r="E205" s="5">
        <f t="shared" si="14"/>
        <v>51261</v>
      </c>
      <c r="F205" s="10">
        <f t="shared" si="12"/>
        <v>0</v>
      </c>
      <c r="G205" s="10">
        <f>IF(ROUND((I204*($B$6/100))/12,2)&lt;0,0,ROUND((I204*($B$6/100))/12,2))</f>
        <v>0</v>
      </c>
      <c r="H205" s="55"/>
      <c r="I205" s="10">
        <f t="shared" si="15"/>
        <v>0</v>
      </c>
    </row>
    <row r="206" spans="4:9" x14ac:dyDescent="0.3">
      <c r="D206" s="4">
        <f t="shared" si="13"/>
        <v>205</v>
      </c>
      <c r="E206" s="5">
        <f t="shared" si="14"/>
        <v>51292</v>
      </c>
      <c r="F206" s="10">
        <f t="shared" si="12"/>
        <v>0</v>
      </c>
      <c r="G206" s="10">
        <f>IF(ROUND((I205*($B$6/100))/12,2)&lt;0,0,ROUND((I205*($B$6/100))/12,2))</f>
        <v>0</v>
      </c>
      <c r="H206" s="55"/>
      <c r="I206" s="10">
        <f t="shared" si="15"/>
        <v>0</v>
      </c>
    </row>
    <row r="207" spans="4:9" x14ac:dyDescent="0.3">
      <c r="D207" s="4">
        <f t="shared" si="13"/>
        <v>206</v>
      </c>
      <c r="E207" s="5">
        <f t="shared" si="14"/>
        <v>51322</v>
      </c>
      <c r="F207" s="10">
        <f t="shared" si="12"/>
        <v>0</v>
      </c>
      <c r="G207" s="10">
        <f>IF(ROUND((I206*($B$6/100))/12,2)&lt;0,0,ROUND((I206*($B$6/100))/12,2))</f>
        <v>0</v>
      </c>
      <c r="H207" s="55"/>
      <c r="I207" s="10">
        <f t="shared" si="15"/>
        <v>0</v>
      </c>
    </row>
    <row r="208" spans="4:9" x14ac:dyDescent="0.3">
      <c r="D208" s="4">
        <f t="shared" si="13"/>
        <v>207</v>
      </c>
      <c r="E208" s="5">
        <f t="shared" si="14"/>
        <v>51353</v>
      </c>
      <c r="F208" s="10">
        <f t="shared" si="12"/>
        <v>0</v>
      </c>
      <c r="G208" s="10">
        <f>IF(ROUND((I207*($B$6/100))/12,2)&lt;0,0,ROUND((I207*($B$6/100))/12,2))</f>
        <v>0</v>
      </c>
      <c r="H208" s="55"/>
      <c r="I208" s="10">
        <f t="shared" si="15"/>
        <v>0</v>
      </c>
    </row>
    <row r="209" spans="4:9" x14ac:dyDescent="0.3">
      <c r="D209" s="4">
        <f t="shared" si="13"/>
        <v>208</v>
      </c>
      <c r="E209" s="5">
        <f t="shared" si="14"/>
        <v>51384</v>
      </c>
      <c r="F209" s="10">
        <f t="shared" si="12"/>
        <v>0</v>
      </c>
      <c r="G209" s="10">
        <f>IF(ROUND((I208*($B$6/100))/12,2)&lt;0,0,ROUND((I208*($B$6/100))/12,2))</f>
        <v>0</v>
      </c>
      <c r="H209" s="55"/>
      <c r="I209" s="10">
        <f t="shared" si="15"/>
        <v>0</v>
      </c>
    </row>
    <row r="210" spans="4:9" x14ac:dyDescent="0.3">
      <c r="D210" s="4">
        <f t="shared" si="13"/>
        <v>209</v>
      </c>
      <c r="E210" s="5">
        <f t="shared" si="14"/>
        <v>51414</v>
      </c>
      <c r="F210" s="10">
        <f t="shared" si="12"/>
        <v>0</v>
      </c>
      <c r="G210" s="10">
        <f>IF(ROUND((I209*($B$6/100))/12,2)&lt;0,0,ROUND((I209*($B$6/100))/12,2))</f>
        <v>0</v>
      </c>
      <c r="H210" s="55"/>
      <c r="I210" s="10">
        <f t="shared" si="15"/>
        <v>0</v>
      </c>
    </row>
    <row r="211" spans="4:9" x14ac:dyDescent="0.3">
      <c r="D211" s="4">
        <f t="shared" si="13"/>
        <v>210</v>
      </c>
      <c r="E211" s="5">
        <f t="shared" si="14"/>
        <v>51445</v>
      </c>
      <c r="F211" s="10">
        <f t="shared" si="12"/>
        <v>0</v>
      </c>
      <c r="G211" s="10">
        <f>IF(ROUND((I210*($B$6/100))/12,2)&lt;0,0,ROUND((I210*($B$6/100))/12,2))</f>
        <v>0</v>
      </c>
      <c r="H211" s="55"/>
      <c r="I211" s="10">
        <f t="shared" si="15"/>
        <v>0</v>
      </c>
    </row>
    <row r="212" spans="4:9" x14ac:dyDescent="0.3">
      <c r="D212" s="4">
        <f t="shared" si="13"/>
        <v>211</v>
      </c>
      <c r="E212" s="5">
        <f t="shared" si="14"/>
        <v>51475</v>
      </c>
      <c r="F212" s="10">
        <f t="shared" si="12"/>
        <v>0</v>
      </c>
      <c r="G212" s="10">
        <f>IF(ROUND((I211*($B$6/100))/12,2)&lt;0,0,ROUND((I211*($B$6/100))/12,2))</f>
        <v>0</v>
      </c>
      <c r="H212" s="55"/>
      <c r="I212" s="10">
        <f t="shared" si="15"/>
        <v>0</v>
      </c>
    </row>
    <row r="213" spans="4:9" x14ac:dyDescent="0.3">
      <c r="D213" s="4">
        <f t="shared" si="13"/>
        <v>212</v>
      </c>
      <c r="E213" s="5">
        <f t="shared" si="14"/>
        <v>51506</v>
      </c>
      <c r="F213" s="10">
        <f t="shared" si="12"/>
        <v>0</v>
      </c>
      <c r="G213" s="10">
        <f>IF(ROUND((I212*($B$6/100))/12,2)&lt;0,0,ROUND((I212*($B$6/100))/12,2))</f>
        <v>0</v>
      </c>
      <c r="H213" s="55"/>
      <c r="I213" s="10">
        <f t="shared" si="15"/>
        <v>0</v>
      </c>
    </row>
    <row r="214" spans="4:9" x14ac:dyDescent="0.3">
      <c r="D214" s="4">
        <f t="shared" si="13"/>
        <v>213</v>
      </c>
      <c r="E214" s="5">
        <f t="shared" si="14"/>
        <v>51537</v>
      </c>
      <c r="F214" s="10">
        <f t="shared" si="12"/>
        <v>0</v>
      </c>
      <c r="G214" s="10">
        <f>IF(ROUND((I213*($B$6/100))/12,2)&lt;0,0,ROUND((I213*($B$6/100))/12,2))</f>
        <v>0</v>
      </c>
      <c r="H214" s="55"/>
      <c r="I214" s="10">
        <f t="shared" si="15"/>
        <v>0</v>
      </c>
    </row>
    <row r="215" spans="4:9" x14ac:dyDescent="0.3">
      <c r="D215" s="4">
        <f t="shared" si="13"/>
        <v>214</v>
      </c>
      <c r="E215" s="5">
        <f t="shared" si="14"/>
        <v>51565</v>
      </c>
      <c r="F215" s="10">
        <f t="shared" si="12"/>
        <v>0</v>
      </c>
      <c r="G215" s="10">
        <f>IF(ROUND((I214*($B$6/100))/12,2)&lt;0,0,ROUND((I214*($B$6/100))/12,2))</f>
        <v>0</v>
      </c>
      <c r="H215" s="55"/>
      <c r="I215" s="10">
        <f t="shared" si="15"/>
        <v>0</v>
      </c>
    </row>
    <row r="216" spans="4:9" x14ac:dyDescent="0.3">
      <c r="D216" s="4">
        <f t="shared" si="13"/>
        <v>215</v>
      </c>
      <c r="E216" s="5">
        <f t="shared" si="14"/>
        <v>51596</v>
      </c>
      <c r="F216" s="10">
        <f t="shared" si="12"/>
        <v>0</v>
      </c>
      <c r="G216" s="10">
        <f>IF(ROUND((I215*($B$6/100))/12,2)&lt;0,0,ROUND((I215*($B$6/100))/12,2))</f>
        <v>0</v>
      </c>
      <c r="H216" s="55"/>
      <c r="I216" s="10">
        <f t="shared" si="15"/>
        <v>0</v>
      </c>
    </row>
    <row r="217" spans="4:9" x14ac:dyDescent="0.3">
      <c r="D217" s="4">
        <f t="shared" si="13"/>
        <v>216</v>
      </c>
      <c r="E217" s="5">
        <f t="shared" si="14"/>
        <v>51626</v>
      </c>
      <c r="F217" s="10">
        <f t="shared" si="12"/>
        <v>0</v>
      </c>
      <c r="G217" s="10">
        <f>IF(ROUND((I216*($B$6/100))/12,2)&lt;0,0,ROUND((I216*($B$6/100))/12,2))</f>
        <v>0</v>
      </c>
      <c r="H217" s="55"/>
      <c r="I217" s="10">
        <f t="shared" si="15"/>
        <v>0</v>
      </c>
    </row>
    <row r="218" spans="4:9" x14ac:dyDescent="0.3">
      <c r="D218" s="4">
        <f t="shared" si="13"/>
        <v>217</v>
      </c>
      <c r="E218" s="5">
        <f t="shared" si="14"/>
        <v>51657</v>
      </c>
      <c r="F218" s="10">
        <f t="shared" si="12"/>
        <v>0</v>
      </c>
      <c r="G218" s="10">
        <f>IF(ROUND((I217*($B$6/100))/12,2)&lt;0,0,ROUND((I217*($B$6/100))/12,2))</f>
        <v>0</v>
      </c>
      <c r="H218" s="55"/>
      <c r="I218" s="10">
        <f t="shared" si="15"/>
        <v>0</v>
      </c>
    </row>
    <row r="219" spans="4:9" x14ac:dyDescent="0.3">
      <c r="D219" s="4">
        <f t="shared" si="13"/>
        <v>218</v>
      </c>
      <c r="E219" s="5">
        <f t="shared" si="14"/>
        <v>51687</v>
      </c>
      <c r="F219" s="10">
        <f t="shared" si="12"/>
        <v>0</v>
      </c>
      <c r="G219" s="10">
        <f>IF(ROUND((I218*($B$6/100))/12,2)&lt;0,0,ROUND((I218*($B$6/100))/12,2))</f>
        <v>0</v>
      </c>
      <c r="H219" s="55"/>
      <c r="I219" s="10">
        <f t="shared" si="15"/>
        <v>0</v>
      </c>
    </row>
    <row r="220" spans="4:9" x14ac:dyDescent="0.3">
      <c r="D220" s="4">
        <f t="shared" si="13"/>
        <v>219</v>
      </c>
      <c r="E220" s="5">
        <f t="shared" si="14"/>
        <v>51718</v>
      </c>
      <c r="F220" s="10">
        <f t="shared" si="12"/>
        <v>0</v>
      </c>
      <c r="G220" s="10">
        <f>IF(ROUND((I219*($B$6/100))/12,2)&lt;0,0,ROUND((I219*($B$6/100))/12,2))</f>
        <v>0</v>
      </c>
      <c r="H220" s="55"/>
      <c r="I220" s="10">
        <f t="shared" si="15"/>
        <v>0</v>
      </c>
    </row>
    <row r="221" spans="4:9" x14ac:dyDescent="0.3">
      <c r="D221" s="4">
        <f t="shared" si="13"/>
        <v>220</v>
      </c>
      <c r="E221" s="5">
        <f t="shared" si="14"/>
        <v>51749</v>
      </c>
      <c r="F221" s="10">
        <f t="shared" si="12"/>
        <v>0</v>
      </c>
      <c r="G221" s="10">
        <f>IF(ROUND((I220*($B$6/100))/12,2)&lt;0,0,ROUND((I220*($B$6/100))/12,2))</f>
        <v>0</v>
      </c>
      <c r="H221" s="55"/>
      <c r="I221" s="10">
        <f t="shared" si="15"/>
        <v>0</v>
      </c>
    </row>
    <row r="222" spans="4:9" x14ac:dyDescent="0.3">
      <c r="D222" s="4">
        <f t="shared" si="13"/>
        <v>221</v>
      </c>
      <c r="E222" s="5">
        <f t="shared" si="14"/>
        <v>51779</v>
      </c>
      <c r="F222" s="10">
        <f t="shared" si="12"/>
        <v>0</v>
      </c>
      <c r="G222" s="10">
        <f>IF(ROUND((I221*($B$6/100))/12,2)&lt;0,0,ROUND((I221*($B$6/100))/12,2))</f>
        <v>0</v>
      </c>
      <c r="H222" s="55"/>
      <c r="I222" s="10">
        <f t="shared" si="15"/>
        <v>0</v>
      </c>
    </row>
    <row r="223" spans="4:9" x14ac:dyDescent="0.3">
      <c r="D223" s="4">
        <f t="shared" si="13"/>
        <v>222</v>
      </c>
      <c r="E223" s="5">
        <f t="shared" si="14"/>
        <v>51810</v>
      </c>
      <c r="F223" s="10">
        <f t="shared" si="12"/>
        <v>0</v>
      </c>
      <c r="G223" s="10">
        <f>IF(ROUND((I222*($B$6/100))/12,2)&lt;0,0,ROUND((I222*($B$6/100))/12,2))</f>
        <v>0</v>
      </c>
      <c r="H223" s="55"/>
      <c r="I223" s="10">
        <f t="shared" si="15"/>
        <v>0</v>
      </c>
    </row>
    <row r="224" spans="4:9" x14ac:dyDescent="0.3">
      <c r="D224" s="4">
        <f t="shared" si="13"/>
        <v>223</v>
      </c>
      <c r="E224" s="5">
        <f t="shared" si="14"/>
        <v>51840</v>
      </c>
      <c r="F224" s="10">
        <f t="shared" si="12"/>
        <v>0</v>
      </c>
      <c r="G224" s="10">
        <f>IF(ROUND((I223*($B$6/100))/12,2)&lt;0,0,ROUND((I223*($B$6/100))/12,2))</f>
        <v>0</v>
      </c>
      <c r="H224" s="55"/>
      <c r="I224" s="10">
        <f t="shared" si="15"/>
        <v>0</v>
      </c>
    </row>
    <row r="225" spans="4:9" x14ac:dyDescent="0.3">
      <c r="D225" s="4">
        <f t="shared" si="13"/>
        <v>224</v>
      </c>
      <c r="E225" s="5">
        <f t="shared" si="14"/>
        <v>51871</v>
      </c>
      <c r="F225" s="10">
        <f t="shared" si="12"/>
        <v>0</v>
      </c>
      <c r="G225" s="10">
        <f>IF(ROUND((I224*($B$6/100))/12,2)&lt;0,0,ROUND((I224*($B$6/100))/12,2))</f>
        <v>0</v>
      </c>
      <c r="H225" s="55"/>
      <c r="I225" s="10">
        <f t="shared" si="15"/>
        <v>0</v>
      </c>
    </row>
    <row r="226" spans="4:9" x14ac:dyDescent="0.3">
      <c r="D226" s="4">
        <f t="shared" si="13"/>
        <v>225</v>
      </c>
      <c r="E226" s="5">
        <f t="shared" si="14"/>
        <v>51902</v>
      </c>
      <c r="F226" s="10">
        <f t="shared" si="12"/>
        <v>0</v>
      </c>
      <c r="G226" s="10">
        <f>IF(ROUND((I225*($B$6/100))/12,2)&lt;0,0,ROUND((I225*($B$6/100))/12,2))</f>
        <v>0</v>
      </c>
      <c r="H226" s="55"/>
      <c r="I226" s="10">
        <f t="shared" si="15"/>
        <v>0</v>
      </c>
    </row>
    <row r="227" spans="4:9" x14ac:dyDescent="0.3">
      <c r="D227" s="4">
        <f t="shared" si="13"/>
        <v>226</v>
      </c>
      <c r="E227" s="5">
        <f t="shared" si="14"/>
        <v>51930</v>
      </c>
      <c r="F227" s="10">
        <f t="shared" si="12"/>
        <v>0</v>
      </c>
      <c r="G227" s="10">
        <f>IF(ROUND((I226*($B$6/100))/12,2)&lt;0,0,ROUND((I226*($B$6/100))/12,2))</f>
        <v>0</v>
      </c>
      <c r="H227" s="55"/>
      <c r="I227" s="10">
        <f t="shared" si="15"/>
        <v>0</v>
      </c>
    </row>
    <row r="228" spans="4:9" x14ac:dyDescent="0.3">
      <c r="D228" s="4">
        <f t="shared" si="13"/>
        <v>227</v>
      </c>
      <c r="E228" s="5">
        <f t="shared" si="14"/>
        <v>51961</v>
      </c>
      <c r="F228" s="10">
        <f t="shared" si="12"/>
        <v>0</v>
      </c>
      <c r="G228" s="10">
        <f>IF(ROUND((I227*($B$6/100))/12,2)&lt;0,0,ROUND((I227*($B$6/100))/12,2))</f>
        <v>0</v>
      </c>
      <c r="H228" s="55"/>
      <c r="I228" s="10">
        <f t="shared" si="15"/>
        <v>0</v>
      </c>
    </row>
    <row r="229" spans="4:9" x14ac:dyDescent="0.3">
      <c r="D229" s="4">
        <f t="shared" si="13"/>
        <v>228</v>
      </c>
      <c r="E229" s="5">
        <f t="shared" si="14"/>
        <v>51991</v>
      </c>
      <c r="F229" s="10">
        <f t="shared" si="12"/>
        <v>0</v>
      </c>
      <c r="G229" s="10">
        <f>IF(ROUND((I228*($B$6/100))/12,2)&lt;0,0,ROUND((I228*($B$6/100))/12,2))</f>
        <v>0</v>
      </c>
      <c r="H229" s="55"/>
      <c r="I229" s="10">
        <f t="shared" si="15"/>
        <v>0</v>
      </c>
    </row>
    <row r="230" spans="4:9" x14ac:dyDescent="0.3">
      <c r="D230" s="4">
        <f t="shared" si="13"/>
        <v>229</v>
      </c>
      <c r="E230" s="5">
        <f t="shared" si="14"/>
        <v>52022</v>
      </c>
      <c r="F230" s="10">
        <f t="shared" si="12"/>
        <v>0</v>
      </c>
      <c r="G230" s="10">
        <f>IF(ROUND((I229*($B$6/100))/12,2)&lt;0,0,ROUND((I229*($B$6/100))/12,2))</f>
        <v>0</v>
      </c>
      <c r="H230" s="55"/>
      <c r="I230" s="10">
        <f t="shared" si="15"/>
        <v>0</v>
      </c>
    </row>
    <row r="231" spans="4:9" x14ac:dyDescent="0.3">
      <c r="D231" s="4">
        <f t="shared" si="13"/>
        <v>230</v>
      </c>
      <c r="E231" s="5">
        <f t="shared" si="14"/>
        <v>52052</v>
      </c>
      <c r="F231" s="10">
        <f t="shared" si="12"/>
        <v>0</v>
      </c>
      <c r="G231" s="10">
        <f>IF(ROUND((I230*($B$6/100))/12,2)&lt;0,0,ROUND((I230*($B$6/100))/12,2))</f>
        <v>0</v>
      </c>
      <c r="H231" s="55"/>
      <c r="I231" s="10">
        <f t="shared" si="15"/>
        <v>0</v>
      </c>
    </row>
    <row r="232" spans="4:9" x14ac:dyDescent="0.3">
      <c r="D232" s="4">
        <f t="shared" si="13"/>
        <v>231</v>
      </c>
      <c r="E232" s="5">
        <f t="shared" si="14"/>
        <v>52083</v>
      </c>
      <c r="F232" s="10">
        <f t="shared" si="12"/>
        <v>0</v>
      </c>
      <c r="G232" s="10">
        <f>IF(ROUND((I231*($B$6/100))/12,2)&lt;0,0,ROUND((I231*($B$6/100))/12,2))</f>
        <v>0</v>
      </c>
      <c r="H232" s="55"/>
      <c r="I232" s="10">
        <f t="shared" si="15"/>
        <v>0</v>
      </c>
    </row>
    <row r="233" spans="4:9" x14ac:dyDescent="0.3">
      <c r="D233" s="4">
        <f t="shared" si="13"/>
        <v>232</v>
      </c>
      <c r="E233" s="5">
        <f t="shared" si="14"/>
        <v>52114</v>
      </c>
      <c r="F233" s="10">
        <f t="shared" si="12"/>
        <v>0</v>
      </c>
      <c r="G233" s="10">
        <f>IF(ROUND((I232*($B$6/100))/12,2)&lt;0,0,ROUND((I232*($B$6/100))/12,2))</f>
        <v>0</v>
      </c>
      <c r="H233" s="55"/>
      <c r="I233" s="10">
        <f t="shared" si="15"/>
        <v>0</v>
      </c>
    </row>
    <row r="234" spans="4:9" x14ac:dyDescent="0.3">
      <c r="D234" s="4">
        <f t="shared" si="13"/>
        <v>233</v>
      </c>
      <c r="E234" s="5">
        <f t="shared" si="14"/>
        <v>52144</v>
      </c>
      <c r="F234" s="10">
        <f t="shared" si="12"/>
        <v>0</v>
      </c>
      <c r="G234" s="10">
        <f>IF(ROUND((I233*($B$6/100))/12,2)&lt;0,0,ROUND((I233*($B$6/100))/12,2))</f>
        <v>0</v>
      </c>
      <c r="H234" s="55"/>
      <c r="I234" s="10">
        <f t="shared" si="15"/>
        <v>0</v>
      </c>
    </row>
    <row r="235" spans="4:9" x14ac:dyDescent="0.3">
      <c r="D235" s="4">
        <f t="shared" si="13"/>
        <v>234</v>
      </c>
      <c r="E235" s="5">
        <f t="shared" si="14"/>
        <v>52175</v>
      </c>
      <c r="F235" s="10">
        <f t="shared" si="12"/>
        <v>0</v>
      </c>
      <c r="G235" s="10">
        <f>IF(ROUND((I234*($B$6/100))/12,2)&lt;0,0,ROUND((I234*($B$6/100))/12,2))</f>
        <v>0</v>
      </c>
      <c r="H235" s="55"/>
      <c r="I235" s="10">
        <f t="shared" si="15"/>
        <v>0</v>
      </c>
    </row>
    <row r="236" spans="4:9" x14ac:dyDescent="0.3">
      <c r="D236" s="4">
        <f t="shared" si="13"/>
        <v>235</v>
      </c>
      <c r="E236" s="5">
        <f t="shared" si="14"/>
        <v>52205</v>
      </c>
      <c r="F236" s="10">
        <f t="shared" si="12"/>
        <v>0</v>
      </c>
      <c r="G236" s="10">
        <f>IF(ROUND((I235*($B$6/100))/12,2)&lt;0,0,ROUND((I235*($B$6/100))/12,2))</f>
        <v>0</v>
      </c>
      <c r="H236" s="55"/>
      <c r="I236" s="10">
        <f t="shared" si="15"/>
        <v>0</v>
      </c>
    </row>
    <row r="237" spans="4:9" x14ac:dyDescent="0.3">
      <c r="D237" s="4">
        <f t="shared" si="13"/>
        <v>236</v>
      </c>
      <c r="E237" s="5">
        <f t="shared" si="14"/>
        <v>52236</v>
      </c>
      <c r="F237" s="10">
        <f t="shared" si="12"/>
        <v>0</v>
      </c>
      <c r="G237" s="10">
        <f>IF(ROUND((I236*($B$6/100))/12,2)&lt;0,0,ROUND((I236*($B$6/100))/12,2))</f>
        <v>0</v>
      </c>
      <c r="H237" s="55"/>
      <c r="I237" s="10">
        <f t="shared" si="15"/>
        <v>0</v>
      </c>
    </row>
    <row r="238" spans="4:9" x14ac:dyDescent="0.3">
      <c r="D238" s="4">
        <f t="shared" si="13"/>
        <v>237</v>
      </c>
      <c r="E238" s="5">
        <f t="shared" si="14"/>
        <v>52267</v>
      </c>
      <c r="F238" s="10">
        <f t="shared" si="12"/>
        <v>0</v>
      </c>
      <c r="G238" s="10">
        <f>IF(ROUND((I237*($B$6/100))/12,2)&lt;0,0,ROUND((I237*($B$6/100))/12,2))</f>
        <v>0</v>
      </c>
      <c r="H238" s="55"/>
      <c r="I238" s="10">
        <f t="shared" si="15"/>
        <v>0</v>
      </c>
    </row>
    <row r="239" spans="4:9" x14ac:dyDescent="0.3">
      <c r="D239" s="4">
        <f t="shared" si="13"/>
        <v>238</v>
      </c>
      <c r="E239" s="5">
        <f t="shared" si="14"/>
        <v>52295</v>
      </c>
      <c r="F239" s="10">
        <f t="shared" si="12"/>
        <v>0</v>
      </c>
      <c r="G239" s="10">
        <f>IF(ROUND((I238*($B$6/100))/12,2)&lt;0,0,ROUND((I238*($B$6/100))/12,2))</f>
        <v>0</v>
      </c>
      <c r="H239" s="55"/>
      <c r="I239" s="10">
        <f t="shared" si="15"/>
        <v>0</v>
      </c>
    </row>
    <row r="240" spans="4:9" x14ac:dyDescent="0.3">
      <c r="D240" s="4">
        <f t="shared" si="13"/>
        <v>239</v>
      </c>
      <c r="E240" s="5">
        <f t="shared" si="14"/>
        <v>52326</v>
      </c>
      <c r="F240" s="10">
        <f t="shared" si="12"/>
        <v>0</v>
      </c>
      <c r="G240" s="10">
        <f>IF(ROUND((I239*($B$6/100))/12,2)&lt;0,0,ROUND((I239*($B$6/100))/12,2))</f>
        <v>0</v>
      </c>
      <c r="H240" s="55"/>
      <c r="I240" s="10">
        <f t="shared" si="15"/>
        <v>0</v>
      </c>
    </row>
    <row r="241" spans="4:9" x14ac:dyDescent="0.3">
      <c r="D241" s="4">
        <f t="shared" si="13"/>
        <v>240</v>
      </c>
      <c r="E241" s="5">
        <f t="shared" si="14"/>
        <v>52356</v>
      </c>
      <c r="F241" s="10">
        <f t="shared" si="12"/>
        <v>0</v>
      </c>
      <c r="G241" s="10">
        <f>IF(ROUND((I240*($B$6/100))/12,2)&lt;0,0,ROUND((I240*($B$6/100))/12,2))</f>
        <v>0</v>
      </c>
      <c r="H241" s="55"/>
      <c r="I241" s="10">
        <f t="shared" si="15"/>
        <v>0</v>
      </c>
    </row>
    <row r="242" spans="4:9" x14ac:dyDescent="0.3">
      <c r="D242" s="4">
        <f t="shared" si="13"/>
        <v>241</v>
      </c>
      <c r="E242" s="5">
        <f t="shared" si="14"/>
        <v>52387</v>
      </c>
      <c r="F242" s="10">
        <f t="shared" si="12"/>
        <v>0</v>
      </c>
      <c r="G242" s="10">
        <f>IF(ROUND((I241*($B$6/100))/12,2)&lt;0,0,ROUND((I241*($B$6/100))/12,2))</f>
        <v>0</v>
      </c>
      <c r="H242" s="55"/>
      <c r="I242" s="10">
        <f t="shared" si="15"/>
        <v>0</v>
      </c>
    </row>
    <row r="243" spans="4:9" x14ac:dyDescent="0.3">
      <c r="D243" s="4">
        <f t="shared" si="13"/>
        <v>242</v>
      </c>
      <c r="E243" s="5">
        <f t="shared" si="14"/>
        <v>52417</v>
      </c>
      <c r="F243" s="10">
        <f t="shared" si="12"/>
        <v>0</v>
      </c>
      <c r="G243" s="10">
        <f>IF(ROUND((I242*($B$6/100))/12,2)&lt;0,0,ROUND((I242*($B$6/100))/12,2))</f>
        <v>0</v>
      </c>
      <c r="H243" s="55"/>
      <c r="I243" s="10">
        <f t="shared" si="15"/>
        <v>0</v>
      </c>
    </row>
    <row r="244" spans="4:9" x14ac:dyDescent="0.3">
      <c r="D244" s="4">
        <f t="shared" si="13"/>
        <v>243</v>
      </c>
      <c r="E244" s="5">
        <f t="shared" si="14"/>
        <v>52448</v>
      </c>
      <c r="F244" s="10">
        <f t="shared" si="12"/>
        <v>0</v>
      </c>
      <c r="G244" s="10">
        <f>IF(ROUND((I243*($B$6/100))/12,2)&lt;0,0,ROUND((I243*($B$6/100))/12,2))</f>
        <v>0</v>
      </c>
      <c r="H244" s="55"/>
      <c r="I244" s="10">
        <f t="shared" si="15"/>
        <v>0</v>
      </c>
    </row>
    <row r="245" spans="4:9" x14ac:dyDescent="0.3">
      <c r="D245" s="4">
        <f t="shared" si="13"/>
        <v>244</v>
      </c>
      <c r="E245" s="5">
        <f t="shared" si="14"/>
        <v>52479</v>
      </c>
      <c r="F245" s="10">
        <f t="shared" si="12"/>
        <v>0</v>
      </c>
      <c r="G245" s="10">
        <f>IF(ROUND((I244*($B$6/100))/12,2)&lt;0,0,ROUND((I244*($B$6/100))/12,2))</f>
        <v>0</v>
      </c>
      <c r="H245" s="55"/>
      <c r="I245" s="10">
        <f t="shared" si="15"/>
        <v>0</v>
      </c>
    </row>
    <row r="246" spans="4:9" x14ac:dyDescent="0.3">
      <c r="D246" s="4">
        <f t="shared" si="13"/>
        <v>245</v>
      </c>
      <c r="E246" s="5">
        <f t="shared" si="14"/>
        <v>52509</v>
      </c>
      <c r="F246" s="10">
        <f t="shared" si="12"/>
        <v>0</v>
      </c>
      <c r="G246" s="10">
        <f>IF(ROUND((I245*($B$6/100))/12,2)&lt;0,0,ROUND((I245*($B$6/100))/12,2))</f>
        <v>0</v>
      </c>
      <c r="H246" s="55"/>
      <c r="I246" s="10">
        <f t="shared" si="15"/>
        <v>0</v>
      </c>
    </row>
    <row r="247" spans="4:9" x14ac:dyDescent="0.3">
      <c r="D247" s="4">
        <f t="shared" si="13"/>
        <v>246</v>
      </c>
      <c r="E247" s="5">
        <f t="shared" si="14"/>
        <v>52540</v>
      </c>
      <c r="F247" s="10">
        <f t="shared" si="12"/>
        <v>0</v>
      </c>
      <c r="G247" s="10">
        <f>IF(ROUND((I246*($B$6/100))/12,2)&lt;0,0,ROUND((I246*($B$6/100))/12,2))</f>
        <v>0</v>
      </c>
      <c r="H247" s="55"/>
      <c r="I247" s="10">
        <f t="shared" si="15"/>
        <v>0</v>
      </c>
    </row>
    <row r="248" spans="4:9" x14ac:dyDescent="0.3">
      <c r="D248" s="4">
        <f t="shared" si="13"/>
        <v>247</v>
      </c>
      <c r="E248" s="5">
        <f t="shared" si="14"/>
        <v>52570</v>
      </c>
      <c r="F248" s="10">
        <f t="shared" si="12"/>
        <v>0</v>
      </c>
      <c r="G248" s="10">
        <f>IF(ROUND((I247*($B$6/100))/12,2)&lt;0,0,ROUND((I247*($B$6/100))/12,2))</f>
        <v>0</v>
      </c>
      <c r="H248" s="55"/>
      <c r="I248" s="10">
        <f t="shared" si="15"/>
        <v>0</v>
      </c>
    </row>
    <row r="249" spans="4:9" x14ac:dyDescent="0.3">
      <c r="D249" s="4">
        <f t="shared" si="13"/>
        <v>248</v>
      </c>
      <c r="E249" s="5">
        <f t="shared" si="14"/>
        <v>52601</v>
      </c>
      <c r="F249" s="10">
        <f t="shared" si="12"/>
        <v>0</v>
      </c>
      <c r="G249" s="10">
        <f>IF(ROUND((I248*($B$6/100))/12,2)&lt;0,0,ROUND((I248*($B$6/100))/12,2))</f>
        <v>0</v>
      </c>
      <c r="H249" s="55"/>
      <c r="I249" s="10">
        <f t="shared" si="15"/>
        <v>0</v>
      </c>
    </row>
    <row r="250" spans="4:9" x14ac:dyDescent="0.3">
      <c r="D250" s="4">
        <f t="shared" si="13"/>
        <v>249</v>
      </c>
      <c r="E250" s="5">
        <f t="shared" si="14"/>
        <v>52632</v>
      </c>
      <c r="F250" s="10">
        <f t="shared" si="12"/>
        <v>0</v>
      </c>
      <c r="G250" s="10">
        <f>IF(ROUND((I249*($B$6/100))/12,2)&lt;0,0,ROUND((I249*($B$6/100))/12,2))</f>
        <v>0</v>
      </c>
      <c r="H250" s="55"/>
      <c r="I250" s="10">
        <f t="shared" si="15"/>
        <v>0</v>
      </c>
    </row>
    <row r="251" spans="4:9" x14ac:dyDescent="0.3">
      <c r="D251" s="4">
        <f t="shared" si="13"/>
        <v>250</v>
      </c>
      <c r="E251" s="5">
        <f t="shared" si="14"/>
        <v>52661</v>
      </c>
      <c r="F251" s="10">
        <f t="shared" si="12"/>
        <v>0</v>
      </c>
      <c r="G251" s="10">
        <f>IF(ROUND((I250*($B$6/100))/12,2)&lt;0,0,ROUND((I250*($B$6/100))/12,2))</f>
        <v>0</v>
      </c>
      <c r="H251" s="55"/>
      <c r="I251" s="10">
        <f t="shared" si="15"/>
        <v>0</v>
      </c>
    </row>
    <row r="252" spans="4:9" x14ac:dyDescent="0.3">
      <c r="D252" s="4">
        <f t="shared" si="13"/>
        <v>251</v>
      </c>
      <c r="E252" s="5">
        <f t="shared" si="14"/>
        <v>52692</v>
      </c>
      <c r="F252" s="10">
        <f t="shared" si="12"/>
        <v>0</v>
      </c>
      <c r="G252" s="10">
        <f>IF(ROUND((I251*($B$6/100))/12,2)&lt;0,0,ROUND((I251*($B$6/100))/12,2))</f>
        <v>0</v>
      </c>
      <c r="H252" s="55"/>
      <c r="I252" s="10">
        <f t="shared" si="15"/>
        <v>0</v>
      </c>
    </row>
    <row r="253" spans="4:9" x14ac:dyDescent="0.3">
      <c r="D253" s="4">
        <f t="shared" si="13"/>
        <v>252</v>
      </c>
      <c r="E253" s="5">
        <f t="shared" si="14"/>
        <v>52722</v>
      </c>
      <c r="F253" s="10">
        <f t="shared" si="12"/>
        <v>0</v>
      </c>
      <c r="G253" s="10">
        <f>IF(ROUND((I252*($B$6/100))/12,2)&lt;0,0,ROUND((I252*($B$6/100))/12,2))</f>
        <v>0</v>
      </c>
      <c r="H253" s="55"/>
      <c r="I253" s="10">
        <f t="shared" si="15"/>
        <v>0</v>
      </c>
    </row>
    <row r="254" spans="4:9" x14ac:dyDescent="0.3">
      <c r="D254" s="4">
        <f t="shared" si="13"/>
        <v>253</v>
      </c>
      <c r="E254" s="5">
        <f t="shared" si="14"/>
        <v>52753</v>
      </c>
      <c r="F254" s="10">
        <f t="shared" si="12"/>
        <v>0</v>
      </c>
      <c r="G254" s="10">
        <f>IF(ROUND((I253*($B$6/100))/12,2)&lt;0,0,ROUND((I253*($B$6/100))/12,2))</f>
        <v>0</v>
      </c>
      <c r="H254" s="55"/>
      <c r="I254" s="10">
        <f t="shared" si="15"/>
        <v>0</v>
      </c>
    </row>
    <row r="255" spans="4:9" x14ac:dyDescent="0.3">
      <c r="D255" s="4">
        <f t="shared" si="13"/>
        <v>254</v>
      </c>
      <c r="E255" s="5">
        <f t="shared" si="14"/>
        <v>52783</v>
      </c>
      <c r="F255" s="10">
        <f t="shared" si="12"/>
        <v>0</v>
      </c>
      <c r="G255" s="10">
        <f>IF(ROUND((I254*($B$6/100))/12,2)&lt;0,0,ROUND((I254*($B$6/100))/12,2))</f>
        <v>0</v>
      </c>
      <c r="H255" s="55"/>
      <c r="I255" s="10">
        <f t="shared" si="15"/>
        <v>0</v>
      </c>
    </row>
    <row r="256" spans="4:9" x14ac:dyDescent="0.3">
      <c r="D256" s="4">
        <f t="shared" si="13"/>
        <v>255</v>
      </c>
      <c r="E256" s="5">
        <f t="shared" si="14"/>
        <v>52814</v>
      </c>
      <c r="F256" s="10">
        <f t="shared" si="12"/>
        <v>0</v>
      </c>
      <c r="G256" s="10">
        <f>IF(ROUND((I255*($B$6/100))/12,2)&lt;0,0,ROUND((I255*($B$6/100))/12,2))</f>
        <v>0</v>
      </c>
      <c r="H256" s="55"/>
      <c r="I256" s="10">
        <f t="shared" si="15"/>
        <v>0</v>
      </c>
    </row>
    <row r="257" spans="4:9" x14ac:dyDescent="0.3">
      <c r="D257" s="4">
        <f t="shared" si="13"/>
        <v>256</v>
      </c>
      <c r="E257" s="5">
        <f t="shared" si="14"/>
        <v>52845</v>
      </c>
      <c r="F257" s="10">
        <f t="shared" si="12"/>
        <v>0</v>
      </c>
      <c r="G257" s="10">
        <f>IF(ROUND((I256*($B$6/100))/12,2)&lt;0,0,ROUND((I256*($B$6/100))/12,2))</f>
        <v>0</v>
      </c>
      <c r="H257" s="55"/>
      <c r="I257" s="10">
        <f t="shared" si="15"/>
        <v>0</v>
      </c>
    </row>
    <row r="258" spans="4:9" x14ac:dyDescent="0.3">
      <c r="D258" s="4">
        <f t="shared" si="13"/>
        <v>257</v>
      </c>
      <c r="E258" s="5">
        <f t="shared" si="14"/>
        <v>52875</v>
      </c>
      <c r="F258" s="10">
        <f t="shared" ref="F258:F321" si="16">IF(I257&gt;($B$9-G258),$B$9-G258,I257)</f>
        <v>0</v>
      </c>
      <c r="G258" s="10">
        <f>IF(ROUND((I257*($B$6/100))/12,2)&lt;0,0,ROUND((I257*($B$6/100))/12,2))</f>
        <v>0</v>
      </c>
      <c r="H258" s="55"/>
      <c r="I258" s="10">
        <f t="shared" si="15"/>
        <v>0</v>
      </c>
    </row>
    <row r="259" spans="4:9" x14ac:dyDescent="0.3">
      <c r="D259" s="4">
        <f t="shared" si="13"/>
        <v>258</v>
      </c>
      <c r="E259" s="5">
        <f t="shared" si="14"/>
        <v>52906</v>
      </c>
      <c r="F259" s="10">
        <f t="shared" si="16"/>
        <v>0</v>
      </c>
      <c r="G259" s="10">
        <f>IF(ROUND((I258*($B$6/100))/12,2)&lt;0,0,ROUND((I258*($B$6/100))/12,2))</f>
        <v>0</v>
      </c>
      <c r="H259" s="55"/>
      <c r="I259" s="10">
        <f t="shared" si="15"/>
        <v>0</v>
      </c>
    </row>
    <row r="260" spans="4:9" x14ac:dyDescent="0.3">
      <c r="D260" s="4">
        <f t="shared" ref="D260:D323" si="17">D259+1</f>
        <v>259</v>
      </c>
      <c r="E260" s="5">
        <f t="shared" ref="E260:E323" si="18">DATE(YEAR(E259),MONTH(E259)+1,DAY(E259))</f>
        <v>52936</v>
      </c>
      <c r="F260" s="10">
        <f t="shared" si="16"/>
        <v>0</v>
      </c>
      <c r="G260" s="10">
        <f>IF(ROUND((I259*($B$6/100))/12,2)&lt;0,0,ROUND((I259*($B$6/100))/12,2))</f>
        <v>0</v>
      </c>
      <c r="H260" s="55"/>
      <c r="I260" s="10">
        <f t="shared" ref="I260:I323" si="19">I259-(F260+H260)</f>
        <v>0</v>
      </c>
    </row>
    <row r="261" spans="4:9" x14ac:dyDescent="0.3">
      <c r="D261" s="4">
        <f t="shared" si="17"/>
        <v>260</v>
      </c>
      <c r="E261" s="5">
        <f t="shared" si="18"/>
        <v>52967</v>
      </c>
      <c r="F261" s="10">
        <f t="shared" si="16"/>
        <v>0</v>
      </c>
      <c r="G261" s="10">
        <f>IF(ROUND((I260*($B$6/100))/12,2)&lt;0,0,ROUND((I260*($B$6/100))/12,2))</f>
        <v>0</v>
      </c>
      <c r="H261" s="55"/>
      <c r="I261" s="10">
        <f t="shared" si="19"/>
        <v>0</v>
      </c>
    </row>
    <row r="262" spans="4:9" x14ac:dyDescent="0.3">
      <c r="D262" s="4">
        <f t="shared" si="17"/>
        <v>261</v>
      </c>
      <c r="E262" s="5">
        <f t="shared" si="18"/>
        <v>52998</v>
      </c>
      <c r="F262" s="10">
        <f t="shared" si="16"/>
        <v>0</v>
      </c>
      <c r="G262" s="10">
        <f>IF(ROUND((I261*($B$6/100))/12,2)&lt;0,0,ROUND((I261*($B$6/100))/12,2))</f>
        <v>0</v>
      </c>
      <c r="H262" s="55"/>
      <c r="I262" s="10">
        <f t="shared" si="19"/>
        <v>0</v>
      </c>
    </row>
    <row r="263" spans="4:9" x14ac:dyDescent="0.3">
      <c r="D263" s="4">
        <f t="shared" si="17"/>
        <v>262</v>
      </c>
      <c r="E263" s="5">
        <f t="shared" si="18"/>
        <v>53026</v>
      </c>
      <c r="F263" s="10">
        <f t="shared" si="16"/>
        <v>0</v>
      </c>
      <c r="G263" s="10">
        <f>IF(ROUND((I262*($B$6/100))/12,2)&lt;0,0,ROUND((I262*($B$6/100))/12,2))</f>
        <v>0</v>
      </c>
      <c r="H263" s="55"/>
      <c r="I263" s="10">
        <f t="shared" si="19"/>
        <v>0</v>
      </c>
    </row>
    <row r="264" spans="4:9" x14ac:dyDescent="0.3">
      <c r="D264" s="4">
        <f t="shared" si="17"/>
        <v>263</v>
      </c>
      <c r="E264" s="5">
        <f t="shared" si="18"/>
        <v>53057</v>
      </c>
      <c r="F264" s="10">
        <f t="shared" si="16"/>
        <v>0</v>
      </c>
      <c r="G264" s="10">
        <f>IF(ROUND((I263*($B$6/100))/12,2)&lt;0,0,ROUND((I263*($B$6/100))/12,2))</f>
        <v>0</v>
      </c>
      <c r="H264" s="55"/>
      <c r="I264" s="10">
        <f t="shared" si="19"/>
        <v>0</v>
      </c>
    </row>
    <row r="265" spans="4:9" x14ac:dyDescent="0.3">
      <c r="D265" s="4">
        <f t="shared" si="17"/>
        <v>264</v>
      </c>
      <c r="E265" s="5">
        <f t="shared" si="18"/>
        <v>53087</v>
      </c>
      <c r="F265" s="10">
        <f t="shared" si="16"/>
        <v>0</v>
      </c>
      <c r="G265" s="10">
        <f>IF(ROUND((I264*($B$6/100))/12,2)&lt;0,0,ROUND((I264*($B$6/100))/12,2))</f>
        <v>0</v>
      </c>
      <c r="H265" s="55"/>
      <c r="I265" s="10">
        <f t="shared" si="19"/>
        <v>0</v>
      </c>
    </row>
    <row r="266" spans="4:9" x14ac:dyDescent="0.3">
      <c r="D266" s="4">
        <f t="shared" si="17"/>
        <v>265</v>
      </c>
      <c r="E266" s="5">
        <f t="shared" si="18"/>
        <v>53118</v>
      </c>
      <c r="F266" s="10">
        <f t="shared" si="16"/>
        <v>0</v>
      </c>
      <c r="G266" s="10">
        <f>IF(ROUND((I265*($B$6/100))/12,2)&lt;0,0,ROUND((I265*($B$6/100))/12,2))</f>
        <v>0</v>
      </c>
      <c r="H266" s="55"/>
      <c r="I266" s="10">
        <f t="shared" si="19"/>
        <v>0</v>
      </c>
    </row>
    <row r="267" spans="4:9" x14ac:dyDescent="0.3">
      <c r="D267" s="4">
        <f t="shared" si="17"/>
        <v>266</v>
      </c>
      <c r="E267" s="5">
        <f t="shared" si="18"/>
        <v>53148</v>
      </c>
      <c r="F267" s="10">
        <f t="shared" si="16"/>
        <v>0</v>
      </c>
      <c r="G267" s="10">
        <f>IF(ROUND((I266*($B$6/100))/12,2)&lt;0,0,ROUND((I266*($B$6/100))/12,2))</f>
        <v>0</v>
      </c>
      <c r="H267" s="55"/>
      <c r="I267" s="10">
        <f t="shared" si="19"/>
        <v>0</v>
      </c>
    </row>
    <row r="268" spans="4:9" x14ac:dyDescent="0.3">
      <c r="D268" s="4">
        <f t="shared" si="17"/>
        <v>267</v>
      </c>
      <c r="E268" s="5">
        <f t="shared" si="18"/>
        <v>53179</v>
      </c>
      <c r="F268" s="10">
        <f t="shared" si="16"/>
        <v>0</v>
      </c>
      <c r="G268" s="10">
        <f>IF(ROUND((I267*($B$6/100))/12,2)&lt;0,0,ROUND((I267*($B$6/100))/12,2))</f>
        <v>0</v>
      </c>
      <c r="H268" s="55"/>
      <c r="I268" s="10">
        <f t="shared" si="19"/>
        <v>0</v>
      </c>
    </row>
    <row r="269" spans="4:9" x14ac:dyDescent="0.3">
      <c r="D269" s="4">
        <f t="shared" si="17"/>
        <v>268</v>
      </c>
      <c r="E269" s="5">
        <f t="shared" si="18"/>
        <v>53210</v>
      </c>
      <c r="F269" s="10">
        <f t="shared" si="16"/>
        <v>0</v>
      </c>
      <c r="G269" s="10">
        <f>IF(ROUND((I268*($B$6/100))/12,2)&lt;0,0,ROUND((I268*($B$6/100))/12,2))</f>
        <v>0</v>
      </c>
      <c r="H269" s="55"/>
      <c r="I269" s="10">
        <f t="shared" si="19"/>
        <v>0</v>
      </c>
    </row>
    <row r="270" spans="4:9" x14ac:dyDescent="0.3">
      <c r="D270" s="4">
        <f t="shared" si="17"/>
        <v>269</v>
      </c>
      <c r="E270" s="5">
        <f t="shared" si="18"/>
        <v>53240</v>
      </c>
      <c r="F270" s="10">
        <f t="shared" si="16"/>
        <v>0</v>
      </c>
      <c r="G270" s="10">
        <f>IF(ROUND((I269*($B$6/100))/12,2)&lt;0,0,ROUND((I269*($B$6/100))/12,2))</f>
        <v>0</v>
      </c>
      <c r="H270" s="55"/>
      <c r="I270" s="10">
        <f t="shared" si="19"/>
        <v>0</v>
      </c>
    </row>
    <row r="271" spans="4:9" x14ac:dyDescent="0.3">
      <c r="D271" s="4">
        <f t="shared" si="17"/>
        <v>270</v>
      </c>
      <c r="E271" s="5">
        <f t="shared" si="18"/>
        <v>53271</v>
      </c>
      <c r="F271" s="10">
        <f t="shared" si="16"/>
        <v>0</v>
      </c>
      <c r="G271" s="10">
        <f>IF(ROUND((I270*($B$6/100))/12,2)&lt;0,0,ROUND((I270*($B$6/100))/12,2))</f>
        <v>0</v>
      </c>
      <c r="H271" s="55"/>
      <c r="I271" s="10">
        <f t="shared" si="19"/>
        <v>0</v>
      </c>
    </row>
    <row r="272" spans="4:9" x14ac:dyDescent="0.3">
      <c r="D272" s="4">
        <f t="shared" si="17"/>
        <v>271</v>
      </c>
      <c r="E272" s="5">
        <f t="shared" si="18"/>
        <v>53301</v>
      </c>
      <c r="F272" s="10">
        <f t="shared" si="16"/>
        <v>0</v>
      </c>
      <c r="G272" s="10">
        <f>IF(ROUND((I271*($B$6/100))/12,2)&lt;0,0,ROUND((I271*($B$6/100))/12,2))</f>
        <v>0</v>
      </c>
      <c r="H272" s="55"/>
      <c r="I272" s="10">
        <f t="shared" si="19"/>
        <v>0</v>
      </c>
    </row>
    <row r="273" spans="4:9" x14ac:dyDescent="0.3">
      <c r="D273" s="4">
        <f t="shared" si="17"/>
        <v>272</v>
      </c>
      <c r="E273" s="5">
        <f t="shared" si="18"/>
        <v>53332</v>
      </c>
      <c r="F273" s="10">
        <f t="shared" si="16"/>
        <v>0</v>
      </c>
      <c r="G273" s="10">
        <f>IF(ROUND((I272*($B$6/100))/12,2)&lt;0,0,ROUND((I272*($B$6/100))/12,2))</f>
        <v>0</v>
      </c>
      <c r="H273" s="55"/>
      <c r="I273" s="10">
        <f t="shared" si="19"/>
        <v>0</v>
      </c>
    </row>
    <row r="274" spans="4:9" x14ac:dyDescent="0.3">
      <c r="D274" s="4">
        <f t="shared" si="17"/>
        <v>273</v>
      </c>
      <c r="E274" s="5">
        <f t="shared" si="18"/>
        <v>53363</v>
      </c>
      <c r="F274" s="10">
        <f t="shared" si="16"/>
        <v>0</v>
      </c>
      <c r="G274" s="10">
        <f>IF(ROUND((I273*($B$6/100))/12,2)&lt;0,0,ROUND((I273*($B$6/100))/12,2))</f>
        <v>0</v>
      </c>
      <c r="H274" s="55"/>
      <c r="I274" s="10">
        <f t="shared" si="19"/>
        <v>0</v>
      </c>
    </row>
    <row r="275" spans="4:9" x14ac:dyDescent="0.3">
      <c r="D275" s="4">
        <f t="shared" si="17"/>
        <v>274</v>
      </c>
      <c r="E275" s="5">
        <f t="shared" si="18"/>
        <v>53391</v>
      </c>
      <c r="F275" s="10">
        <f t="shared" si="16"/>
        <v>0</v>
      </c>
      <c r="G275" s="10">
        <f>IF(ROUND((I274*($B$6/100))/12,2)&lt;0,0,ROUND((I274*($B$6/100))/12,2))</f>
        <v>0</v>
      </c>
      <c r="H275" s="55"/>
      <c r="I275" s="10">
        <f t="shared" si="19"/>
        <v>0</v>
      </c>
    </row>
    <row r="276" spans="4:9" x14ac:dyDescent="0.3">
      <c r="D276" s="4">
        <f t="shared" si="17"/>
        <v>275</v>
      </c>
      <c r="E276" s="5">
        <f t="shared" si="18"/>
        <v>53422</v>
      </c>
      <c r="F276" s="10">
        <f t="shared" si="16"/>
        <v>0</v>
      </c>
      <c r="G276" s="10">
        <f>IF(ROUND((I275*($B$6/100))/12,2)&lt;0,0,ROUND((I275*($B$6/100))/12,2))</f>
        <v>0</v>
      </c>
      <c r="H276" s="55"/>
      <c r="I276" s="10">
        <f t="shared" si="19"/>
        <v>0</v>
      </c>
    </row>
    <row r="277" spans="4:9" x14ac:dyDescent="0.3">
      <c r="D277" s="4">
        <f t="shared" si="17"/>
        <v>276</v>
      </c>
      <c r="E277" s="5">
        <f t="shared" si="18"/>
        <v>53452</v>
      </c>
      <c r="F277" s="10">
        <f t="shared" si="16"/>
        <v>0</v>
      </c>
      <c r="G277" s="10">
        <f>IF(ROUND((I276*($B$6/100))/12,2)&lt;0,0,ROUND((I276*($B$6/100))/12,2))</f>
        <v>0</v>
      </c>
      <c r="H277" s="55"/>
      <c r="I277" s="10">
        <f t="shared" si="19"/>
        <v>0</v>
      </c>
    </row>
    <row r="278" spans="4:9" x14ac:dyDescent="0.3">
      <c r="D278" s="4">
        <f t="shared" si="17"/>
        <v>277</v>
      </c>
      <c r="E278" s="5">
        <f t="shared" si="18"/>
        <v>53483</v>
      </c>
      <c r="F278" s="10">
        <f t="shared" si="16"/>
        <v>0</v>
      </c>
      <c r="G278" s="10">
        <f>IF(ROUND((I277*($B$6/100))/12,2)&lt;0,0,ROUND((I277*($B$6/100))/12,2))</f>
        <v>0</v>
      </c>
      <c r="H278" s="55"/>
      <c r="I278" s="10">
        <f t="shared" si="19"/>
        <v>0</v>
      </c>
    </row>
    <row r="279" spans="4:9" x14ac:dyDescent="0.3">
      <c r="D279" s="4">
        <f t="shared" si="17"/>
        <v>278</v>
      </c>
      <c r="E279" s="5">
        <f t="shared" si="18"/>
        <v>53513</v>
      </c>
      <c r="F279" s="10">
        <f t="shared" si="16"/>
        <v>0</v>
      </c>
      <c r="G279" s="10">
        <f>IF(ROUND((I278*($B$6/100))/12,2)&lt;0,0,ROUND((I278*($B$6/100))/12,2))</f>
        <v>0</v>
      </c>
      <c r="H279" s="55"/>
      <c r="I279" s="10">
        <f t="shared" si="19"/>
        <v>0</v>
      </c>
    </row>
    <row r="280" spans="4:9" x14ac:dyDescent="0.3">
      <c r="D280" s="4">
        <f t="shared" si="17"/>
        <v>279</v>
      </c>
      <c r="E280" s="5">
        <f t="shared" si="18"/>
        <v>53544</v>
      </c>
      <c r="F280" s="10">
        <f t="shared" si="16"/>
        <v>0</v>
      </c>
      <c r="G280" s="10">
        <f>IF(ROUND((I279*($B$6/100))/12,2)&lt;0,0,ROUND((I279*($B$6/100))/12,2))</f>
        <v>0</v>
      </c>
      <c r="H280" s="55"/>
      <c r="I280" s="10">
        <f t="shared" si="19"/>
        <v>0</v>
      </c>
    </row>
    <row r="281" spans="4:9" x14ac:dyDescent="0.3">
      <c r="D281" s="4">
        <f t="shared" si="17"/>
        <v>280</v>
      </c>
      <c r="E281" s="5">
        <f t="shared" si="18"/>
        <v>53575</v>
      </c>
      <c r="F281" s="10">
        <f t="shared" si="16"/>
        <v>0</v>
      </c>
      <c r="G281" s="10">
        <f>IF(ROUND((I280*($B$6/100))/12,2)&lt;0,0,ROUND((I280*($B$6/100))/12,2))</f>
        <v>0</v>
      </c>
      <c r="H281" s="55"/>
      <c r="I281" s="10">
        <f t="shared" si="19"/>
        <v>0</v>
      </c>
    </row>
    <row r="282" spans="4:9" x14ac:dyDescent="0.3">
      <c r="D282" s="4">
        <f t="shared" si="17"/>
        <v>281</v>
      </c>
      <c r="E282" s="5">
        <f t="shared" si="18"/>
        <v>53605</v>
      </c>
      <c r="F282" s="10">
        <f t="shared" si="16"/>
        <v>0</v>
      </c>
      <c r="G282" s="10">
        <f>IF(ROUND((I281*($B$6/100))/12,2)&lt;0,0,ROUND((I281*($B$6/100))/12,2))</f>
        <v>0</v>
      </c>
      <c r="H282" s="55"/>
      <c r="I282" s="10">
        <f t="shared" si="19"/>
        <v>0</v>
      </c>
    </row>
    <row r="283" spans="4:9" x14ac:dyDescent="0.3">
      <c r="D283" s="4">
        <f t="shared" si="17"/>
        <v>282</v>
      </c>
      <c r="E283" s="5">
        <f t="shared" si="18"/>
        <v>53636</v>
      </c>
      <c r="F283" s="10">
        <f t="shared" si="16"/>
        <v>0</v>
      </c>
      <c r="G283" s="10">
        <f>IF(ROUND((I282*($B$6/100))/12,2)&lt;0,0,ROUND((I282*($B$6/100))/12,2))</f>
        <v>0</v>
      </c>
      <c r="H283" s="55"/>
      <c r="I283" s="10">
        <f t="shared" si="19"/>
        <v>0</v>
      </c>
    </row>
    <row r="284" spans="4:9" x14ac:dyDescent="0.3">
      <c r="D284" s="4">
        <f t="shared" si="17"/>
        <v>283</v>
      </c>
      <c r="E284" s="5">
        <f t="shared" si="18"/>
        <v>53666</v>
      </c>
      <c r="F284" s="10">
        <f t="shared" si="16"/>
        <v>0</v>
      </c>
      <c r="G284" s="10">
        <f>IF(ROUND((I283*($B$6/100))/12,2)&lt;0,0,ROUND((I283*($B$6/100))/12,2))</f>
        <v>0</v>
      </c>
      <c r="H284" s="55"/>
      <c r="I284" s="10">
        <f t="shared" si="19"/>
        <v>0</v>
      </c>
    </row>
    <row r="285" spans="4:9" x14ac:dyDescent="0.3">
      <c r="D285" s="4">
        <f t="shared" si="17"/>
        <v>284</v>
      </c>
      <c r="E285" s="5">
        <f t="shared" si="18"/>
        <v>53697</v>
      </c>
      <c r="F285" s="10">
        <f t="shared" si="16"/>
        <v>0</v>
      </c>
      <c r="G285" s="10">
        <f>IF(ROUND((I284*($B$6/100))/12,2)&lt;0,0,ROUND((I284*($B$6/100))/12,2))</f>
        <v>0</v>
      </c>
      <c r="H285" s="55"/>
      <c r="I285" s="10">
        <f t="shared" si="19"/>
        <v>0</v>
      </c>
    </row>
    <row r="286" spans="4:9" x14ac:dyDescent="0.3">
      <c r="D286" s="4">
        <f t="shared" si="17"/>
        <v>285</v>
      </c>
      <c r="E286" s="5">
        <f t="shared" si="18"/>
        <v>53728</v>
      </c>
      <c r="F286" s="10">
        <f t="shared" si="16"/>
        <v>0</v>
      </c>
      <c r="G286" s="10">
        <f>IF(ROUND((I285*($B$6/100))/12,2)&lt;0,0,ROUND((I285*($B$6/100))/12,2))</f>
        <v>0</v>
      </c>
      <c r="H286" s="55"/>
      <c r="I286" s="10">
        <f t="shared" si="19"/>
        <v>0</v>
      </c>
    </row>
    <row r="287" spans="4:9" x14ac:dyDescent="0.3">
      <c r="D287" s="4">
        <f t="shared" si="17"/>
        <v>286</v>
      </c>
      <c r="E287" s="5">
        <f t="shared" si="18"/>
        <v>53756</v>
      </c>
      <c r="F287" s="10">
        <f t="shared" si="16"/>
        <v>0</v>
      </c>
      <c r="G287" s="10">
        <f>IF(ROUND((I286*($B$6/100))/12,2)&lt;0,0,ROUND((I286*($B$6/100))/12,2))</f>
        <v>0</v>
      </c>
      <c r="H287" s="55"/>
      <c r="I287" s="10">
        <f t="shared" si="19"/>
        <v>0</v>
      </c>
    </row>
    <row r="288" spans="4:9" x14ac:dyDescent="0.3">
      <c r="D288" s="4">
        <f t="shared" si="17"/>
        <v>287</v>
      </c>
      <c r="E288" s="5">
        <f t="shared" si="18"/>
        <v>53787</v>
      </c>
      <c r="F288" s="10">
        <f t="shared" si="16"/>
        <v>0</v>
      </c>
      <c r="G288" s="10">
        <f>IF(ROUND((I287*($B$6/100))/12,2)&lt;0,0,ROUND((I287*($B$6/100))/12,2))</f>
        <v>0</v>
      </c>
      <c r="H288" s="55"/>
      <c r="I288" s="10">
        <f t="shared" si="19"/>
        <v>0</v>
      </c>
    </row>
    <row r="289" spans="4:9" x14ac:dyDescent="0.3">
      <c r="D289" s="4">
        <f t="shared" si="17"/>
        <v>288</v>
      </c>
      <c r="E289" s="5">
        <f t="shared" si="18"/>
        <v>53817</v>
      </c>
      <c r="F289" s="10">
        <f t="shared" si="16"/>
        <v>0</v>
      </c>
      <c r="G289" s="10">
        <f>IF(ROUND((I288*($B$6/100))/12,2)&lt;0,0,ROUND((I288*($B$6/100))/12,2))</f>
        <v>0</v>
      </c>
      <c r="H289" s="55"/>
      <c r="I289" s="10">
        <f t="shared" si="19"/>
        <v>0</v>
      </c>
    </row>
    <row r="290" spans="4:9" x14ac:dyDescent="0.3">
      <c r="D290" s="4">
        <f t="shared" si="17"/>
        <v>289</v>
      </c>
      <c r="E290" s="5">
        <f t="shared" si="18"/>
        <v>53848</v>
      </c>
      <c r="F290" s="10">
        <f t="shared" si="16"/>
        <v>0</v>
      </c>
      <c r="G290" s="10">
        <f>IF(ROUND((I289*($B$6/100))/12,2)&lt;0,0,ROUND((I289*($B$6/100))/12,2))</f>
        <v>0</v>
      </c>
      <c r="H290" s="55"/>
      <c r="I290" s="10">
        <f t="shared" si="19"/>
        <v>0</v>
      </c>
    </row>
    <row r="291" spans="4:9" x14ac:dyDescent="0.3">
      <c r="D291" s="4">
        <f t="shared" si="17"/>
        <v>290</v>
      </c>
      <c r="E291" s="5">
        <f t="shared" si="18"/>
        <v>53878</v>
      </c>
      <c r="F291" s="10">
        <f t="shared" si="16"/>
        <v>0</v>
      </c>
      <c r="G291" s="10">
        <f>IF(ROUND((I290*($B$6/100))/12,2)&lt;0,0,ROUND((I290*($B$6/100))/12,2))</f>
        <v>0</v>
      </c>
      <c r="H291" s="55"/>
      <c r="I291" s="10">
        <f t="shared" si="19"/>
        <v>0</v>
      </c>
    </row>
    <row r="292" spans="4:9" x14ac:dyDescent="0.3">
      <c r="D292" s="4">
        <f t="shared" si="17"/>
        <v>291</v>
      </c>
      <c r="E292" s="5">
        <f t="shared" si="18"/>
        <v>53909</v>
      </c>
      <c r="F292" s="10">
        <f t="shared" si="16"/>
        <v>0</v>
      </c>
      <c r="G292" s="10">
        <f>IF(ROUND((I291*($B$6/100))/12,2)&lt;0,0,ROUND((I291*($B$6/100))/12,2))</f>
        <v>0</v>
      </c>
      <c r="H292" s="55"/>
      <c r="I292" s="10">
        <f t="shared" si="19"/>
        <v>0</v>
      </c>
    </row>
    <row r="293" spans="4:9" x14ac:dyDescent="0.3">
      <c r="D293" s="4">
        <f t="shared" si="17"/>
        <v>292</v>
      </c>
      <c r="E293" s="5">
        <f t="shared" si="18"/>
        <v>53940</v>
      </c>
      <c r="F293" s="10">
        <f t="shared" si="16"/>
        <v>0</v>
      </c>
      <c r="G293" s="10">
        <f>IF(ROUND((I292*($B$6/100))/12,2)&lt;0,0,ROUND((I292*($B$6/100))/12,2))</f>
        <v>0</v>
      </c>
      <c r="H293" s="55"/>
      <c r="I293" s="10">
        <f t="shared" si="19"/>
        <v>0</v>
      </c>
    </row>
    <row r="294" spans="4:9" x14ac:dyDescent="0.3">
      <c r="D294" s="4">
        <f t="shared" si="17"/>
        <v>293</v>
      </c>
      <c r="E294" s="5">
        <f t="shared" si="18"/>
        <v>53970</v>
      </c>
      <c r="F294" s="10">
        <f t="shared" si="16"/>
        <v>0</v>
      </c>
      <c r="G294" s="10">
        <f>IF(ROUND((I293*($B$6/100))/12,2)&lt;0,0,ROUND((I293*($B$6/100))/12,2))</f>
        <v>0</v>
      </c>
      <c r="H294" s="55"/>
      <c r="I294" s="10">
        <f t="shared" si="19"/>
        <v>0</v>
      </c>
    </row>
    <row r="295" spans="4:9" x14ac:dyDescent="0.3">
      <c r="D295" s="4">
        <f t="shared" si="17"/>
        <v>294</v>
      </c>
      <c r="E295" s="5">
        <f t="shared" si="18"/>
        <v>54001</v>
      </c>
      <c r="F295" s="10">
        <f t="shared" si="16"/>
        <v>0</v>
      </c>
      <c r="G295" s="10">
        <f>IF(ROUND((I294*($B$6/100))/12,2)&lt;0,0,ROUND((I294*($B$6/100))/12,2))</f>
        <v>0</v>
      </c>
      <c r="H295" s="55"/>
      <c r="I295" s="10">
        <f t="shared" si="19"/>
        <v>0</v>
      </c>
    </row>
    <row r="296" spans="4:9" x14ac:dyDescent="0.3">
      <c r="D296" s="4">
        <f t="shared" si="17"/>
        <v>295</v>
      </c>
      <c r="E296" s="5">
        <f t="shared" si="18"/>
        <v>54031</v>
      </c>
      <c r="F296" s="10">
        <f t="shared" si="16"/>
        <v>0</v>
      </c>
      <c r="G296" s="10">
        <f>IF(ROUND((I295*($B$6/100))/12,2)&lt;0,0,ROUND((I295*($B$6/100))/12,2))</f>
        <v>0</v>
      </c>
      <c r="H296" s="55"/>
      <c r="I296" s="10">
        <f t="shared" si="19"/>
        <v>0</v>
      </c>
    </row>
    <row r="297" spans="4:9" x14ac:dyDescent="0.3">
      <c r="D297" s="4">
        <f t="shared" si="17"/>
        <v>296</v>
      </c>
      <c r="E297" s="5">
        <f t="shared" si="18"/>
        <v>54062</v>
      </c>
      <c r="F297" s="10">
        <f t="shared" si="16"/>
        <v>0</v>
      </c>
      <c r="G297" s="10">
        <f>IF(ROUND((I296*($B$6/100))/12,2)&lt;0,0,ROUND((I296*($B$6/100))/12,2))</f>
        <v>0</v>
      </c>
      <c r="H297" s="55"/>
      <c r="I297" s="10">
        <f t="shared" si="19"/>
        <v>0</v>
      </c>
    </row>
    <row r="298" spans="4:9" x14ac:dyDescent="0.3">
      <c r="D298" s="4">
        <f t="shared" si="17"/>
        <v>297</v>
      </c>
      <c r="E298" s="5">
        <f t="shared" si="18"/>
        <v>54093</v>
      </c>
      <c r="F298" s="10">
        <f t="shared" si="16"/>
        <v>0</v>
      </c>
      <c r="G298" s="10">
        <f>IF(ROUND((I297*($B$6/100))/12,2)&lt;0,0,ROUND((I297*($B$6/100))/12,2))</f>
        <v>0</v>
      </c>
      <c r="H298" s="55"/>
      <c r="I298" s="10">
        <f t="shared" si="19"/>
        <v>0</v>
      </c>
    </row>
    <row r="299" spans="4:9" x14ac:dyDescent="0.3">
      <c r="D299" s="4">
        <f t="shared" si="17"/>
        <v>298</v>
      </c>
      <c r="E299" s="5">
        <f t="shared" si="18"/>
        <v>54122</v>
      </c>
      <c r="F299" s="10">
        <f t="shared" si="16"/>
        <v>0</v>
      </c>
      <c r="G299" s="10">
        <f>IF(ROUND((I298*($B$6/100))/12,2)&lt;0,0,ROUND((I298*($B$6/100))/12,2))</f>
        <v>0</v>
      </c>
      <c r="H299" s="55"/>
      <c r="I299" s="10">
        <f t="shared" si="19"/>
        <v>0</v>
      </c>
    </row>
    <row r="300" spans="4:9" x14ac:dyDescent="0.3">
      <c r="D300" s="4">
        <f t="shared" si="17"/>
        <v>299</v>
      </c>
      <c r="E300" s="5">
        <f t="shared" si="18"/>
        <v>54153</v>
      </c>
      <c r="F300" s="10">
        <f t="shared" si="16"/>
        <v>0</v>
      </c>
      <c r="G300" s="10">
        <f>IF(ROUND((I299*($B$6/100))/12,2)&lt;0,0,ROUND((I299*($B$6/100))/12,2))</f>
        <v>0</v>
      </c>
      <c r="H300" s="55"/>
      <c r="I300" s="10">
        <f t="shared" si="19"/>
        <v>0</v>
      </c>
    </row>
    <row r="301" spans="4:9" x14ac:dyDescent="0.3">
      <c r="D301" s="4">
        <f t="shared" si="17"/>
        <v>300</v>
      </c>
      <c r="E301" s="5">
        <f t="shared" si="18"/>
        <v>54183</v>
      </c>
      <c r="F301" s="10">
        <f t="shared" si="16"/>
        <v>0</v>
      </c>
      <c r="G301" s="10">
        <f>IF(ROUND((I300*($B$6/100))/12,2)&lt;0,0,ROUND((I300*($B$6/100))/12,2))</f>
        <v>0</v>
      </c>
      <c r="H301" s="55"/>
      <c r="I301" s="10">
        <f t="shared" si="19"/>
        <v>0</v>
      </c>
    </row>
    <row r="302" spans="4:9" x14ac:dyDescent="0.3">
      <c r="D302" s="4">
        <f t="shared" si="17"/>
        <v>301</v>
      </c>
      <c r="E302" s="5">
        <f t="shared" si="18"/>
        <v>54214</v>
      </c>
      <c r="F302" s="10">
        <f t="shared" si="16"/>
        <v>0</v>
      </c>
      <c r="G302" s="10">
        <f>IF(ROUND((I301*($B$6/100))/12,2)&lt;0,0,ROUND((I301*($B$6/100))/12,2))</f>
        <v>0</v>
      </c>
      <c r="H302" s="55"/>
      <c r="I302" s="10">
        <f t="shared" si="19"/>
        <v>0</v>
      </c>
    </row>
    <row r="303" spans="4:9" x14ac:dyDescent="0.3">
      <c r="D303" s="4">
        <f t="shared" si="17"/>
        <v>302</v>
      </c>
      <c r="E303" s="5">
        <f t="shared" si="18"/>
        <v>54244</v>
      </c>
      <c r="F303" s="10">
        <f t="shared" si="16"/>
        <v>0</v>
      </c>
      <c r="G303" s="10">
        <f>IF(ROUND((I302*($B$6/100))/12,2)&lt;0,0,ROUND((I302*($B$6/100))/12,2))</f>
        <v>0</v>
      </c>
      <c r="H303" s="55"/>
      <c r="I303" s="10">
        <f t="shared" si="19"/>
        <v>0</v>
      </c>
    </row>
    <row r="304" spans="4:9" x14ac:dyDescent="0.3">
      <c r="D304" s="4">
        <f t="shared" si="17"/>
        <v>303</v>
      </c>
      <c r="E304" s="5">
        <f t="shared" si="18"/>
        <v>54275</v>
      </c>
      <c r="F304" s="10">
        <f t="shared" si="16"/>
        <v>0</v>
      </c>
      <c r="G304" s="10">
        <f>IF(ROUND((I303*($B$6/100))/12,2)&lt;0,0,ROUND((I303*($B$6/100))/12,2))</f>
        <v>0</v>
      </c>
      <c r="H304" s="55"/>
      <c r="I304" s="10">
        <f t="shared" si="19"/>
        <v>0</v>
      </c>
    </row>
    <row r="305" spans="4:9" x14ac:dyDescent="0.3">
      <c r="D305" s="4">
        <f t="shared" si="17"/>
        <v>304</v>
      </c>
      <c r="E305" s="5">
        <f t="shared" si="18"/>
        <v>54306</v>
      </c>
      <c r="F305" s="10">
        <f t="shared" si="16"/>
        <v>0</v>
      </c>
      <c r="G305" s="10">
        <f>IF(ROUND((I304*($B$6/100))/12,2)&lt;0,0,ROUND((I304*($B$6/100))/12,2))</f>
        <v>0</v>
      </c>
      <c r="H305" s="55"/>
      <c r="I305" s="10">
        <f t="shared" si="19"/>
        <v>0</v>
      </c>
    </row>
    <row r="306" spans="4:9" x14ac:dyDescent="0.3">
      <c r="D306" s="4">
        <f t="shared" si="17"/>
        <v>305</v>
      </c>
      <c r="E306" s="5">
        <f t="shared" si="18"/>
        <v>54336</v>
      </c>
      <c r="F306" s="10">
        <f t="shared" si="16"/>
        <v>0</v>
      </c>
      <c r="G306" s="10">
        <f>IF(ROUND((I305*($B$6/100))/12,2)&lt;0,0,ROUND((I305*($B$6/100))/12,2))</f>
        <v>0</v>
      </c>
      <c r="H306" s="55"/>
      <c r="I306" s="10">
        <f t="shared" si="19"/>
        <v>0</v>
      </c>
    </row>
    <row r="307" spans="4:9" x14ac:dyDescent="0.3">
      <c r="D307" s="4">
        <f t="shared" si="17"/>
        <v>306</v>
      </c>
      <c r="E307" s="5">
        <f t="shared" si="18"/>
        <v>54367</v>
      </c>
      <c r="F307" s="10">
        <f t="shared" si="16"/>
        <v>0</v>
      </c>
      <c r="G307" s="10">
        <f>IF(ROUND((I306*($B$6/100))/12,2)&lt;0,0,ROUND((I306*($B$6/100))/12,2))</f>
        <v>0</v>
      </c>
      <c r="H307" s="55"/>
      <c r="I307" s="10">
        <f t="shared" si="19"/>
        <v>0</v>
      </c>
    </row>
    <row r="308" spans="4:9" x14ac:dyDescent="0.3">
      <c r="D308" s="4">
        <f t="shared" si="17"/>
        <v>307</v>
      </c>
      <c r="E308" s="5">
        <f t="shared" si="18"/>
        <v>54397</v>
      </c>
      <c r="F308" s="10">
        <f t="shared" si="16"/>
        <v>0</v>
      </c>
      <c r="G308" s="10">
        <f>IF(ROUND((I307*($B$6/100))/12,2)&lt;0,0,ROUND((I307*($B$6/100))/12,2))</f>
        <v>0</v>
      </c>
      <c r="H308" s="55"/>
      <c r="I308" s="10">
        <f t="shared" si="19"/>
        <v>0</v>
      </c>
    </row>
    <row r="309" spans="4:9" x14ac:dyDescent="0.3">
      <c r="D309" s="4">
        <f t="shared" si="17"/>
        <v>308</v>
      </c>
      <c r="E309" s="5">
        <f t="shared" si="18"/>
        <v>54428</v>
      </c>
      <c r="F309" s="10">
        <f t="shared" si="16"/>
        <v>0</v>
      </c>
      <c r="G309" s="10">
        <f>IF(ROUND((I308*($B$6/100))/12,2)&lt;0,0,ROUND((I308*($B$6/100))/12,2))</f>
        <v>0</v>
      </c>
      <c r="H309" s="55"/>
      <c r="I309" s="10">
        <f t="shared" si="19"/>
        <v>0</v>
      </c>
    </row>
    <row r="310" spans="4:9" x14ac:dyDescent="0.3">
      <c r="D310" s="4">
        <f t="shared" si="17"/>
        <v>309</v>
      </c>
      <c r="E310" s="5">
        <f t="shared" si="18"/>
        <v>54459</v>
      </c>
      <c r="F310" s="10">
        <f t="shared" si="16"/>
        <v>0</v>
      </c>
      <c r="G310" s="10">
        <f>IF(ROUND((I309*($B$6/100))/12,2)&lt;0,0,ROUND((I309*($B$6/100))/12,2))</f>
        <v>0</v>
      </c>
      <c r="H310" s="55"/>
      <c r="I310" s="10">
        <f t="shared" si="19"/>
        <v>0</v>
      </c>
    </row>
    <row r="311" spans="4:9" x14ac:dyDescent="0.3">
      <c r="D311" s="4">
        <f t="shared" si="17"/>
        <v>310</v>
      </c>
      <c r="E311" s="5">
        <f t="shared" si="18"/>
        <v>54487</v>
      </c>
      <c r="F311" s="10">
        <f t="shared" si="16"/>
        <v>0</v>
      </c>
      <c r="G311" s="10">
        <f>IF(ROUND((I310*($B$6/100))/12,2)&lt;0,0,ROUND((I310*($B$6/100))/12,2))</f>
        <v>0</v>
      </c>
      <c r="H311" s="55"/>
      <c r="I311" s="10">
        <f t="shared" si="19"/>
        <v>0</v>
      </c>
    </row>
    <row r="312" spans="4:9" x14ac:dyDescent="0.3">
      <c r="D312" s="4">
        <f t="shared" si="17"/>
        <v>311</v>
      </c>
      <c r="E312" s="5">
        <f t="shared" si="18"/>
        <v>54518</v>
      </c>
      <c r="F312" s="10">
        <f t="shared" si="16"/>
        <v>0</v>
      </c>
      <c r="G312" s="10">
        <f>IF(ROUND((I311*($B$6/100))/12,2)&lt;0,0,ROUND((I311*($B$6/100))/12,2))</f>
        <v>0</v>
      </c>
      <c r="H312" s="55"/>
      <c r="I312" s="10">
        <f t="shared" si="19"/>
        <v>0</v>
      </c>
    </row>
    <row r="313" spans="4:9" x14ac:dyDescent="0.3">
      <c r="D313" s="4">
        <f t="shared" si="17"/>
        <v>312</v>
      </c>
      <c r="E313" s="5">
        <f t="shared" si="18"/>
        <v>54548</v>
      </c>
      <c r="F313" s="10">
        <f t="shared" si="16"/>
        <v>0</v>
      </c>
      <c r="G313" s="10">
        <f>IF(ROUND((I312*($B$6/100))/12,2)&lt;0,0,ROUND((I312*($B$6/100))/12,2))</f>
        <v>0</v>
      </c>
      <c r="H313" s="55"/>
      <c r="I313" s="10">
        <f t="shared" si="19"/>
        <v>0</v>
      </c>
    </row>
    <row r="314" spans="4:9" x14ac:dyDescent="0.3">
      <c r="D314" s="4">
        <f t="shared" si="17"/>
        <v>313</v>
      </c>
      <c r="E314" s="5">
        <f t="shared" si="18"/>
        <v>54579</v>
      </c>
      <c r="F314" s="10">
        <f t="shared" si="16"/>
        <v>0</v>
      </c>
      <c r="G314" s="10">
        <f>IF(ROUND((I313*($B$6/100))/12,2)&lt;0,0,ROUND((I313*($B$6/100))/12,2))</f>
        <v>0</v>
      </c>
      <c r="H314" s="55"/>
      <c r="I314" s="10">
        <f t="shared" si="19"/>
        <v>0</v>
      </c>
    </row>
    <row r="315" spans="4:9" x14ac:dyDescent="0.3">
      <c r="D315" s="4">
        <f t="shared" si="17"/>
        <v>314</v>
      </c>
      <c r="E315" s="5">
        <f t="shared" si="18"/>
        <v>54609</v>
      </c>
      <c r="F315" s="10">
        <f t="shared" si="16"/>
        <v>0</v>
      </c>
      <c r="G315" s="10">
        <f>IF(ROUND((I314*($B$6/100))/12,2)&lt;0,0,ROUND((I314*($B$6/100))/12,2))</f>
        <v>0</v>
      </c>
      <c r="H315" s="55"/>
      <c r="I315" s="10">
        <f t="shared" si="19"/>
        <v>0</v>
      </c>
    </row>
    <row r="316" spans="4:9" x14ac:dyDescent="0.3">
      <c r="D316" s="4">
        <f t="shared" si="17"/>
        <v>315</v>
      </c>
      <c r="E316" s="5">
        <f t="shared" si="18"/>
        <v>54640</v>
      </c>
      <c r="F316" s="10">
        <f t="shared" si="16"/>
        <v>0</v>
      </c>
      <c r="G316" s="10">
        <f>IF(ROUND((I315*($B$6/100))/12,2)&lt;0,0,ROUND((I315*($B$6/100))/12,2))</f>
        <v>0</v>
      </c>
      <c r="H316" s="55"/>
      <c r="I316" s="10">
        <f t="shared" si="19"/>
        <v>0</v>
      </c>
    </row>
    <row r="317" spans="4:9" x14ac:dyDescent="0.3">
      <c r="D317" s="4">
        <f t="shared" si="17"/>
        <v>316</v>
      </c>
      <c r="E317" s="5">
        <f t="shared" si="18"/>
        <v>54671</v>
      </c>
      <c r="F317" s="10">
        <f t="shared" si="16"/>
        <v>0</v>
      </c>
      <c r="G317" s="10">
        <f>IF(ROUND((I316*($B$6/100))/12,2)&lt;0,0,ROUND((I316*($B$6/100))/12,2))</f>
        <v>0</v>
      </c>
      <c r="H317" s="55"/>
      <c r="I317" s="10">
        <f t="shared" si="19"/>
        <v>0</v>
      </c>
    </row>
    <row r="318" spans="4:9" x14ac:dyDescent="0.3">
      <c r="D318" s="4">
        <f t="shared" si="17"/>
        <v>317</v>
      </c>
      <c r="E318" s="5">
        <f t="shared" si="18"/>
        <v>54701</v>
      </c>
      <c r="F318" s="10">
        <f t="shared" si="16"/>
        <v>0</v>
      </c>
      <c r="G318" s="10">
        <f>IF(ROUND((I317*($B$6/100))/12,2)&lt;0,0,ROUND((I317*($B$6/100))/12,2))</f>
        <v>0</v>
      </c>
      <c r="H318" s="55"/>
      <c r="I318" s="10">
        <f t="shared" si="19"/>
        <v>0</v>
      </c>
    </row>
    <row r="319" spans="4:9" x14ac:dyDescent="0.3">
      <c r="D319" s="4">
        <f t="shared" si="17"/>
        <v>318</v>
      </c>
      <c r="E319" s="5">
        <f t="shared" si="18"/>
        <v>54732</v>
      </c>
      <c r="F319" s="10">
        <f t="shared" si="16"/>
        <v>0</v>
      </c>
      <c r="G319" s="10">
        <f>IF(ROUND((I318*($B$6/100))/12,2)&lt;0,0,ROUND((I318*($B$6/100))/12,2))</f>
        <v>0</v>
      </c>
      <c r="H319" s="55"/>
      <c r="I319" s="10">
        <f t="shared" si="19"/>
        <v>0</v>
      </c>
    </row>
    <row r="320" spans="4:9" x14ac:dyDescent="0.3">
      <c r="D320" s="4">
        <f t="shared" si="17"/>
        <v>319</v>
      </c>
      <c r="E320" s="5">
        <f t="shared" si="18"/>
        <v>54762</v>
      </c>
      <c r="F320" s="10">
        <f t="shared" si="16"/>
        <v>0</v>
      </c>
      <c r="G320" s="10">
        <f>IF(ROUND((I319*($B$6/100))/12,2)&lt;0,0,ROUND((I319*($B$6/100))/12,2))</f>
        <v>0</v>
      </c>
      <c r="H320" s="55"/>
      <c r="I320" s="10">
        <f t="shared" si="19"/>
        <v>0</v>
      </c>
    </row>
    <row r="321" spans="4:9" x14ac:dyDescent="0.3">
      <c r="D321" s="4">
        <f t="shared" si="17"/>
        <v>320</v>
      </c>
      <c r="E321" s="5">
        <f t="shared" si="18"/>
        <v>54793</v>
      </c>
      <c r="F321" s="10">
        <f t="shared" si="16"/>
        <v>0</v>
      </c>
      <c r="G321" s="10">
        <f>IF(ROUND((I320*($B$6/100))/12,2)&lt;0,0,ROUND((I320*($B$6/100))/12,2))</f>
        <v>0</v>
      </c>
      <c r="H321" s="55"/>
      <c r="I321" s="10">
        <f t="shared" si="19"/>
        <v>0</v>
      </c>
    </row>
    <row r="322" spans="4:9" x14ac:dyDescent="0.3">
      <c r="D322" s="4">
        <f t="shared" si="17"/>
        <v>321</v>
      </c>
      <c r="E322" s="5">
        <f t="shared" si="18"/>
        <v>54824</v>
      </c>
      <c r="F322" s="10">
        <f t="shared" ref="F322:F361" si="20">IF(I321&gt;($B$9-G322),$B$9-G322,I321)</f>
        <v>0</v>
      </c>
      <c r="G322" s="10">
        <f>IF(ROUND((I321*($B$6/100))/12,2)&lt;0,0,ROUND((I321*($B$6/100))/12,2))</f>
        <v>0</v>
      </c>
      <c r="H322" s="55"/>
      <c r="I322" s="10">
        <f t="shared" si="19"/>
        <v>0</v>
      </c>
    </row>
    <row r="323" spans="4:9" x14ac:dyDescent="0.3">
      <c r="D323" s="4">
        <f t="shared" si="17"/>
        <v>322</v>
      </c>
      <c r="E323" s="5">
        <f t="shared" si="18"/>
        <v>54852</v>
      </c>
      <c r="F323" s="10">
        <f t="shared" si="20"/>
        <v>0</v>
      </c>
      <c r="G323" s="10">
        <f>IF(ROUND((I322*($B$6/100))/12,2)&lt;0,0,ROUND((I322*($B$6/100))/12,2))</f>
        <v>0</v>
      </c>
      <c r="H323" s="55"/>
      <c r="I323" s="10">
        <f t="shared" si="19"/>
        <v>0</v>
      </c>
    </row>
    <row r="324" spans="4:9" x14ac:dyDescent="0.3">
      <c r="D324" s="4">
        <f t="shared" ref="D324:D361" si="21">D323+1</f>
        <v>323</v>
      </c>
      <c r="E324" s="5">
        <f t="shared" ref="E324:E361" si="22">DATE(YEAR(E323),MONTH(E323)+1,DAY(E323))</f>
        <v>54883</v>
      </c>
      <c r="F324" s="10">
        <f t="shared" si="20"/>
        <v>0</v>
      </c>
      <c r="G324" s="10">
        <f>IF(ROUND((I323*($B$6/100))/12,2)&lt;0,0,ROUND((I323*($B$6/100))/12,2))</f>
        <v>0</v>
      </c>
      <c r="H324" s="55"/>
      <c r="I324" s="10">
        <f t="shared" ref="I324:I361" si="23">I323-(F324+H324)</f>
        <v>0</v>
      </c>
    </row>
    <row r="325" spans="4:9" x14ac:dyDescent="0.3">
      <c r="D325" s="4">
        <f t="shared" si="21"/>
        <v>324</v>
      </c>
      <c r="E325" s="5">
        <f t="shared" si="22"/>
        <v>54913</v>
      </c>
      <c r="F325" s="10">
        <f t="shared" si="20"/>
        <v>0</v>
      </c>
      <c r="G325" s="10">
        <f>IF(ROUND((I324*($B$6/100))/12,2)&lt;0,0,ROUND((I324*($B$6/100))/12,2))</f>
        <v>0</v>
      </c>
      <c r="H325" s="55"/>
      <c r="I325" s="10">
        <f t="shared" si="23"/>
        <v>0</v>
      </c>
    </row>
    <row r="326" spans="4:9" x14ac:dyDescent="0.3">
      <c r="D326" s="4">
        <f t="shared" si="21"/>
        <v>325</v>
      </c>
      <c r="E326" s="5">
        <f t="shared" si="22"/>
        <v>54944</v>
      </c>
      <c r="F326" s="10">
        <f t="shared" si="20"/>
        <v>0</v>
      </c>
      <c r="G326" s="10">
        <f>IF(ROUND((I325*($B$6/100))/12,2)&lt;0,0,ROUND((I325*($B$6/100))/12,2))</f>
        <v>0</v>
      </c>
      <c r="H326" s="55"/>
      <c r="I326" s="10">
        <f t="shared" si="23"/>
        <v>0</v>
      </c>
    </row>
    <row r="327" spans="4:9" x14ac:dyDescent="0.3">
      <c r="D327" s="4">
        <f t="shared" si="21"/>
        <v>326</v>
      </c>
      <c r="E327" s="5">
        <f t="shared" si="22"/>
        <v>54974</v>
      </c>
      <c r="F327" s="10">
        <f t="shared" si="20"/>
        <v>0</v>
      </c>
      <c r="G327" s="10">
        <f>IF(ROUND((I326*($B$6/100))/12,2)&lt;0,0,ROUND((I326*($B$6/100))/12,2))</f>
        <v>0</v>
      </c>
      <c r="H327" s="55"/>
      <c r="I327" s="10">
        <f t="shared" si="23"/>
        <v>0</v>
      </c>
    </row>
    <row r="328" spans="4:9" x14ac:dyDescent="0.3">
      <c r="D328" s="4">
        <f t="shared" si="21"/>
        <v>327</v>
      </c>
      <c r="E328" s="5">
        <f t="shared" si="22"/>
        <v>55005</v>
      </c>
      <c r="F328" s="10">
        <f t="shared" si="20"/>
        <v>0</v>
      </c>
      <c r="G328" s="10">
        <f>IF(ROUND((I327*($B$6/100))/12,2)&lt;0,0,ROUND((I327*($B$6/100))/12,2))</f>
        <v>0</v>
      </c>
      <c r="H328" s="55"/>
      <c r="I328" s="10">
        <f t="shared" si="23"/>
        <v>0</v>
      </c>
    </row>
    <row r="329" spans="4:9" x14ac:dyDescent="0.3">
      <c r="D329" s="4">
        <f t="shared" si="21"/>
        <v>328</v>
      </c>
      <c r="E329" s="5">
        <f t="shared" si="22"/>
        <v>55036</v>
      </c>
      <c r="F329" s="10">
        <f t="shared" si="20"/>
        <v>0</v>
      </c>
      <c r="G329" s="10">
        <f>IF(ROUND((I328*($B$6/100))/12,2)&lt;0,0,ROUND((I328*($B$6/100))/12,2))</f>
        <v>0</v>
      </c>
      <c r="H329" s="55"/>
      <c r="I329" s="10">
        <f t="shared" si="23"/>
        <v>0</v>
      </c>
    </row>
    <row r="330" spans="4:9" x14ac:dyDescent="0.3">
      <c r="D330" s="4">
        <f t="shared" si="21"/>
        <v>329</v>
      </c>
      <c r="E330" s="5">
        <f t="shared" si="22"/>
        <v>55066</v>
      </c>
      <c r="F330" s="10">
        <f t="shared" si="20"/>
        <v>0</v>
      </c>
      <c r="G330" s="10">
        <f>IF(ROUND((I329*($B$6/100))/12,2)&lt;0,0,ROUND((I329*($B$6/100))/12,2))</f>
        <v>0</v>
      </c>
      <c r="H330" s="55"/>
      <c r="I330" s="10">
        <f t="shared" si="23"/>
        <v>0</v>
      </c>
    </row>
    <row r="331" spans="4:9" x14ac:dyDescent="0.3">
      <c r="D331" s="4">
        <f t="shared" si="21"/>
        <v>330</v>
      </c>
      <c r="E331" s="5">
        <f t="shared" si="22"/>
        <v>55097</v>
      </c>
      <c r="F331" s="10">
        <f t="shared" si="20"/>
        <v>0</v>
      </c>
      <c r="G331" s="10">
        <f>IF(ROUND((I330*($B$6/100))/12,2)&lt;0,0,ROUND((I330*($B$6/100))/12,2))</f>
        <v>0</v>
      </c>
      <c r="H331" s="55"/>
      <c r="I331" s="10">
        <f t="shared" si="23"/>
        <v>0</v>
      </c>
    </row>
    <row r="332" spans="4:9" x14ac:dyDescent="0.3">
      <c r="D332" s="4">
        <f t="shared" si="21"/>
        <v>331</v>
      </c>
      <c r="E332" s="5">
        <f t="shared" si="22"/>
        <v>55127</v>
      </c>
      <c r="F332" s="10">
        <f t="shared" si="20"/>
        <v>0</v>
      </c>
      <c r="G332" s="10">
        <f>IF(ROUND((I331*($B$6/100))/12,2)&lt;0,0,ROUND((I331*($B$6/100))/12,2))</f>
        <v>0</v>
      </c>
      <c r="H332" s="55"/>
      <c r="I332" s="10">
        <f t="shared" si="23"/>
        <v>0</v>
      </c>
    </row>
    <row r="333" spans="4:9" x14ac:dyDescent="0.3">
      <c r="D333" s="4">
        <f t="shared" si="21"/>
        <v>332</v>
      </c>
      <c r="E333" s="5">
        <f t="shared" si="22"/>
        <v>55158</v>
      </c>
      <c r="F333" s="10">
        <f t="shared" si="20"/>
        <v>0</v>
      </c>
      <c r="G333" s="10">
        <f>IF(ROUND((I332*($B$6/100))/12,2)&lt;0,0,ROUND((I332*($B$6/100))/12,2))</f>
        <v>0</v>
      </c>
      <c r="H333" s="55"/>
      <c r="I333" s="10">
        <f t="shared" si="23"/>
        <v>0</v>
      </c>
    </row>
    <row r="334" spans="4:9" x14ac:dyDescent="0.3">
      <c r="D334" s="4">
        <f t="shared" si="21"/>
        <v>333</v>
      </c>
      <c r="E334" s="5">
        <f t="shared" si="22"/>
        <v>55189</v>
      </c>
      <c r="F334" s="10">
        <f t="shared" si="20"/>
        <v>0</v>
      </c>
      <c r="G334" s="10">
        <f>IF(ROUND((I333*($B$6/100))/12,2)&lt;0,0,ROUND((I333*($B$6/100))/12,2))</f>
        <v>0</v>
      </c>
      <c r="H334" s="55"/>
      <c r="I334" s="10">
        <f t="shared" si="23"/>
        <v>0</v>
      </c>
    </row>
    <row r="335" spans="4:9" x14ac:dyDescent="0.3">
      <c r="D335" s="4">
        <f t="shared" si="21"/>
        <v>334</v>
      </c>
      <c r="E335" s="5">
        <f t="shared" si="22"/>
        <v>55217</v>
      </c>
      <c r="F335" s="10">
        <f t="shared" si="20"/>
        <v>0</v>
      </c>
      <c r="G335" s="10">
        <f>IF(ROUND((I334*($B$6/100))/12,2)&lt;0,0,ROUND((I334*($B$6/100))/12,2))</f>
        <v>0</v>
      </c>
      <c r="H335" s="55"/>
      <c r="I335" s="10">
        <f t="shared" si="23"/>
        <v>0</v>
      </c>
    </row>
    <row r="336" spans="4:9" x14ac:dyDescent="0.3">
      <c r="D336" s="4">
        <f t="shared" si="21"/>
        <v>335</v>
      </c>
      <c r="E336" s="5">
        <f t="shared" si="22"/>
        <v>55248</v>
      </c>
      <c r="F336" s="10">
        <f t="shared" si="20"/>
        <v>0</v>
      </c>
      <c r="G336" s="10">
        <f>IF(ROUND((I335*($B$6/100))/12,2)&lt;0,0,ROUND((I335*($B$6/100))/12,2))</f>
        <v>0</v>
      </c>
      <c r="H336" s="55"/>
      <c r="I336" s="10">
        <f t="shared" si="23"/>
        <v>0</v>
      </c>
    </row>
    <row r="337" spans="4:9" x14ac:dyDescent="0.3">
      <c r="D337" s="4">
        <f t="shared" si="21"/>
        <v>336</v>
      </c>
      <c r="E337" s="5">
        <f t="shared" si="22"/>
        <v>55278</v>
      </c>
      <c r="F337" s="10">
        <f t="shared" si="20"/>
        <v>0</v>
      </c>
      <c r="G337" s="10">
        <f>IF(ROUND((I336*($B$6/100))/12,2)&lt;0,0,ROUND((I336*($B$6/100))/12,2))</f>
        <v>0</v>
      </c>
      <c r="H337" s="55"/>
      <c r="I337" s="10">
        <f t="shared" si="23"/>
        <v>0</v>
      </c>
    </row>
    <row r="338" spans="4:9" x14ac:dyDescent="0.3">
      <c r="D338" s="4">
        <f t="shared" si="21"/>
        <v>337</v>
      </c>
      <c r="E338" s="5">
        <f t="shared" si="22"/>
        <v>55309</v>
      </c>
      <c r="F338" s="10">
        <f t="shared" si="20"/>
        <v>0</v>
      </c>
      <c r="G338" s="10">
        <f>IF(ROUND((I337*($B$6/100))/12,2)&lt;0,0,ROUND((I337*($B$6/100))/12,2))</f>
        <v>0</v>
      </c>
      <c r="H338" s="55"/>
      <c r="I338" s="10">
        <f t="shared" si="23"/>
        <v>0</v>
      </c>
    </row>
    <row r="339" spans="4:9" x14ac:dyDescent="0.3">
      <c r="D339" s="4">
        <f t="shared" si="21"/>
        <v>338</v>
      </c>
      <c r="E339" s="5">
        <f t="shared" si="22"/>
        <v>55339</v>
      </c>
      <c r="F339" s="10">
        <f t="shared" si="20"/>
        <v>0</v>
      </c>
      <c r="G339" s="10">
        <f>IF(ROUND((I338*($B$6/100))/12,2)&lt;0,0,ROUND((I338*($B$6/100))/12,2))</f>
        <v>0</v>
      </c>
      <c r="H339" s="55"/>
      <c r="I339" s="10">
        <f t="shared" si="23"/>
        <v>0</v>
      </c>
    </row>
    <row r="340" spans="4:9" x14ac:dyDescent="0.3">
      <c r="D340" s="4">
        <f t="shared" si="21"/>
        <v>339</v>
      </c>
      <c r="E340" s="5">
        <f t="shared" si="22"/>
        <v>55370</v>
      </c>
      <c r="F340" s="10">
        <f t="shared" si="20"/>
        <v>0</v>
      </c>
      <c r="G340" s="10">
        <f>IF(ROUND((I339*($B$6/100))/12,2)&lt;0,0,ROUND((I339*($B$6/100))/12,2))</f>
        <v>0</v>
      </c>
      <c r="H340" s="55"/>
      <c r="I340" s="10">
        <f t="shared" si="23"/>
        <v>0</v>
      </c>
    </row>
    <row r="341" spans="4:9" x14ac:dyDescent="0.3">
      <c r="D341" s="4">
        <f t="shared" si="21"/>
        <v>340</v>
      </c>
      <c r="E341" s="5">
        <f t="shared" si="22"/>
        <v>55401</v>
      </c>
      <c r="F341" s="10">
        <f t="shared" si="20"/>
        <v>0</v>
      </c>
      <c r="G341" s="10">
        <f>IF(ROUND((I340*($B$6/100))/12,2)&lt;0,0,ROUND((I340*($B$6/100))/12,2))</f>
        <v>0</v>
      </c>
      <c r="H341" s="55"/>
      <c r="I341" s="10">
        <f t="shared" si="23"/>
        <v>0</v>
      </c>
    </row>
    <row r="342" spans="4:9" x14ac:dyDescent="0.3">
      <c r="D342" s="4">
        <f t="shared" si="21"/>
        <v>341</v>
      </c>
      <c r="E342" s="5">
        <f t="shared" si="22"/>
        <v>55431</v>
      </c>
      <c r="F342" s="10">
        <f t="shared" si="20"/>
        <v>0</v>
      </c>
      <c r="G342" s="10">
        <f>IF(ROUND((I341*($B$6/100))/12,2)&lt;0,0,ROUND((I341*($B$6/100))/12,2))</f>
        <v>0</v>
      </c>
      <c r="H342" s="55"/>
      <c r="I342" s="10">
        <f t="shared" si="23"/>
        <v>0</v>
      </c>
    </row>
    <row r="343" spans="4:9" x14ac:dyDescent="0.3">
      <c r="D343" s="4">
        <f t="shared" si="21"/>
        <v>342</v>
      </c>
      <c r="E343" s="5">
        <f t="shared" si="22"/>
        <v>55462</v>
      </c>
      <c r="F343" s="10">
        <f t="shared" si="20"/>
        <v>0</v>
      </c>
      <c r="G343" s="10">
        <f>IF(ROUND((I342*($B$6/100))/12,2)&lt;0,0,ROUND((I342*($B$6/100))/12,2))</f>
        <v>0</v>
      </c>
      <c r="H343" s="55"/>
      <c r="I343" s="10">
        <f t="shared" si="23"/>
        <v>0</v>
      </c>
    </row>
    <row r="344" spans="4:9" x14ac:dyDescent="0.3">
      <c r="D344" s="4">
        <f t="shared" si="21"/>
        <v>343</v>
      </c>
      <c r="E344" s="5">
        <f t="shared" si="22"/>
        <v>55492</v>
      </c>
      <c r="F344" s="10">
        <f t="shared" si="20"/>
        <v>0</v>
      </c>
      <c r="G344" s="10">
        <f>IF(ROUND((I343*($B$6/100))/12,2)&lt;0,0,ROUND((I343*($B$6/100))/12,2))</f>
        <v>0</v>
      </c>
      <c r="H344" s="55"/>
      <c r="I344" s="10">
        <f t="shared" si="23"/>
        <v>0</v>
      </c>
    </row>
    <row r="345" spans="4:9" x14ac:dyDescent="0.3">
      <c r="D345" s="4">
        <f t="shared" si="21"/>
        <v>344</v>
      </c>
      <c r="E345" s="5">
        <f t="shared" si="22"/>
        <v>55523</v>
      </c>
      <c r="F345" s="10">
        <f t="shared" si="20"/>
        <v>0</v>
      </c>
      <c r="G345" s="10">
        <f>IF(ROUND((I344*($B$6/100))/12,2)&lt;0,0,ROUND((I344*($B$6/100))/12,2))</f>
        <v>0</v>
      </c>
      <c r="H345" s="55"/>
      <c r="I345" s="10">
        <f t="shared" si="23"/>
        <v>0</v>
      </c>
    </row>
    <row r="346" spans="4:9" x14ac:dyDescent="0.3">
      <c r="D346" s="4">
        <f t="shared" si="21"/>
        <v>345</v>
      </c>
      <c r="E346" s="5">
        <f t="shared" si="22"/>
        <v>55554</v>
      </c>
      <c r="F346" s="10">
        <f t="shared" si="20"/>
        <v>0</v>
      </c>
      <c r="G346" s="10">
        <f>IF(ROUND((I345*($B$6/100))/12,2)&lt;0,0,ROUND((I345*($B$6/100))/12,2))</f>
        <v>0</v>
      </c>
      <c r="H346" s="55"/>
      <c r="I346" s="10">
        <f t="shared" si="23"/>
        <v>0</v>
      </c>
    </row>
    <row r="347" spans="4:9" x14ac:dyDescent="0.3">
      <c r="D347" s="4">
        <f t="shared" si="21"/>
        <v>346</v>
      </c>
      <c r="E347" s="5">
        <f t="shared" si="22"/>
        <v>55583</v>
      </c>
      <c r="F347" s="10">
        <f t="shared" si="20"/>
        <v>0</v>
      </c>
      <c r="G347" s="10">
        <f>IF(ROUND((I346*($B$6/100))/12,2)&lt;0,0,ROUND((I346*($B$6/100))/12,2))</f>
        <v>0</v>
      </c>
      <c r="H347" s="55"/>
      <c r="I347" s="10">
        <f t="shared" si="23"/>
        <v>0</v>
      </c>
    </row>
    <row r="348" spans="4:9" x14ac:dyDescent="0.3">
      <c r="D348" s="4">
        <f t="shared" si="21"/>
        <v>347</v>
      </c>
      <c r="E348" s="5">
        <f t="shared" si="22"/>
        <v>55614</v>
      </c>
      <c r="F348" s="10">
        <f t="shared" si="20"/>
        <v>0</v>
      </c>
      <c r="G348" s="10">
        <f>IF(ROUND((I347*($B$6/100))/12,2)&lt;0,0,ROUND((I347*($B$6/100))/12,2))</f>
        <v>0</v>
      </c>
      <c r="H348" s="55"/>
      <c r="I348" s="10">
        <f t="shared" si="23"/>
        <v>0</v>
      </c>
    </row>
    <row r="349" spans="4:9" x14ac:dyDescent="0.3">
      <c r="D349" s="4">
        <f t="shared" si="21"/>
        <v>348</v>
      </c>
      <c r="E349" s="5">
        <f t="shared" si="22"/>
        <v>55644</v>
      </c>
      <c r="F349" s="10">
        <f t="shared" si="20"/>
        <v>0</v>
      </c>
      <c r="G349" s="10">
        <f>IF(ROUND((I348*($B$6/100))/12,2)&lt;0,0,ROUND((I348*($B$6/100))/12,2))</f>
        <v>0</v>
      </c>
      <c r="H349" s="55"/>
      <c r="I349" s="10">
        <f t="shared" si="23"/>
        <v>0</v>
      </c>
    </row>
    <row r="350" spans="4:9" x14ac:dyDescent="0.3">
      <c r="D350" s="4">
        <f t="shared" si="21"/>
        <v>349</v>
      </c>
      <c r="E350" s="5">
        <f t="shared" si="22"/>
        <v>55675</v>
      </c>
      <c r="F350" s="10">
        <f t="shared" si="20"/>
        <v>0</v>
      </c>
      <c r="G350" s="10">
        <f>IF(ROUND((I349*($B$6/100))/12,2)&lt;0,0,ROUND((I349*($B$6/100))/12,2))</f>
        <v>0</v>
      </c>
      <c r="H350" s="55"/>
      <c r="I350" s="10">
        <f t="shared" si="23"/>
        <v>0</v>
      </c>
    </row>
    <row r="351" spans="4:9" x14ac:dyDescent="0.3">
      <c r="D351" s="4">
        <f t="shared" si="21"/>
        <v>350</v>
      </c>
      <c r="E351" s="5">
        <f t="shared" si="22"/>
        <v>55705</v>
      </c>
      <c r="F351" s="10">
        <f t="shared" si="20"/>
        <v>0</v>
      </c>
      <c r="G351" s="10">
        <f>IF(ROUND((I350*($B$6/100))/12,2)&lt;0,0,ROUND((I350*($B$6/100))/12,2))</f>
        <v>0</v>
      </c>
      <c r="H351" s="55"/>
      <c r="I351" s="10">
        <f t="shared" si="23"/>
        <v>0</v>
      </c>
    </row>
    <row r="352" spans="4:9" x14ac:dyDescent="0.3">
      <c r="D352" s="4">
        <f t="shared" si="21"/>
        <v>351</v>
      </c>
      <c r="E352" s="5">
        <f t="shared" si="22"/>
        <v>55736</v>
      </c>
      <c r="F352" s="10">
        <f t="shared" si="20"/>
        <v>0</v>
      </c>
      <c r="G352" s="10">
        <f>IF(ROUND((I351*($B$6/100))/12,2)&lt;0,0,ROUND((I351*($B$6/100))/12,2))</f>
        <v>0</v>
      </c>
      <c r="H352" s="55"/>
      <c r="I352" s="10">
        <f t="shared" si="23"/>
        <v>0</v>
      </c>
    </row>
    <row r="353" spans="4:9" x14ac:dyDescent="0.3">
      <c r="D353" s="4">
        <f t="shared" si="21"/>
        <v>352</v>
      </c>
      <c r="E353" s="5">
        <f t="shared" si="22"/>
        <v>55767</v>
      </c>
      <c r="F353" s="10">
        <f t="shared" si="20"/>
        <v>0</v>
      </c>
      <c r="G353" s="10">
        <f>IF(ROUND((I352*($B$6/100))/12,2)&lt;0,0,ROUND((I352*($B$6/100))/12,2))</f>
        <v>0</v>
      </c>
      <c r="H353" s="55"/>
      <c r="I353" s="10">
        <f t="shared" si="23"/>
        <v>0</v>
      </c>
    </row>
    <row r="354" spans="4:9" x14ac:dyDescent="0.3">
      <c r="D354" s="4">
        <f t="shared" si="21"/>
        <v>353</v>
      </c>
      <c r="E354" s="5">
        <f t="shared" si="22"/>
        <v>55797</v>
      </c>
      <c r="F354" s="10">
        <f t="shared" si="20"/>
        <v>0</v>
      </c>
      <c r="G354" s="10">
        <f>IF(ROUND((I353*($B$6/100))/12,2)&lt;0,0,ROUND((I353*($B$6/100))/12,2))</f>
        <v>0</v>
      </c>
      <c r="H354" s="55"/>
      <c r="I354" s="10">
        <f t="shared" si="23"/>
        <v>0</v>
      </c>
    </row>
    <row r="355" spans="4:9" x14ac:dyDescent="0.3">
      <c r="D355" s="4">
        <f t="shared" si="21"/>
        <v>354</v>
      </c>
      <c r="E355" s="5">
        <f t="shared" si="22"/>
        <v>55828</v>
      </c>
      <c r="F355" s="10">
        <f t="shared" si="20"/>
        <v>0</v>
      </c>
      <c r="G355" s="10">
        <f>IF(ROUND((I354*($B$6/100))/12,2)&lt;0,0,ROUND((I354*($B$6/100))/12,2))</f>
        <v>0</v>
      </c>
      <c r="H355" s="55"/>
      <c r="I355" s="10">
        <f t="shared" si="23"/>
        <v>0</v>
      </c>
    </row>
    <row r="356" spans="4:9" x14ac:dyDescent="0.3">
      <c r="D356" s="4">
        <f t="shared" si="21"/>
        <v>355</v>
      </c>
      <c r="E356" s="5">
        <f t="shared" si="22"/>
        <v>55858</v>
      </c>
      <c r="F356" s="10">
        <f t="shared" si="20"/>
        <v>0</v>
      </c>
      <c r="G356" s="10">
        <f>IF(ROUND((I355*($B$6/100))/12,2)&lt;0,0,ROUND((I355*($B$6/100))/12,2))</f>
        <v>0</v>
      </c>
      <c r="H356" s="55"/>
      <c r="I356" s="10">
        <f t="shared" si="23"/>
        <v>0</v>
      </c>
    </row>
    <row r="357" spans="4:9" x14ac:dyDescent="0.3">
      <c r="D357" s="4">
        <f t="shared" si="21"/>
        <v>356</v>
      </c>
      <c r="E357" s="5">
        <f t="shared" si="22"/>
        <v>55889</v>
      </c>
      <c r="F357" s="10">
        <f t="shared" si="20"/>
        <v>0</v>
      </c>
      <c r="G357" s="10">
        <f>IF(ROUND((I356*($B$6/100))/12,2)&lt;0,0,ROUND((I356*($B$6/100))/12,2))</f>
        <v>0</v>
      </c>
      <c r="H357" s="55"/>
      <c r="I357" s="10">
        <f t="shared" si="23"/>
        <v>0</v>
      </c>
    </row>
    <row r="358" spans="4:9" x14ac:dyDescent="0.3">
      <c r="D358" s="4">
        <f t="shared" si="21"/>
        <v>357</v>
      </c>
      <c r="E358" s="5">
        <f t="shared" si="22"/>
        <v>55920</v>
      </c>
      <c r="F358" s="10">
        <f t="shared" si="20"/>
        <v>0</v>
      </c>
      <c r="G358" s="10">
        <f>IF(ROUND((I357*($B$6/100))/12,2)&lt;0,0,ROUND((I357*($B$6/100))/12,2))</f>
        <v>0</v>
      </c>
      <c r="H358" s="55"/>
      <c r="I358" s="10">
        <f t="shared" si="23"/>
        <v>0</v>
      </c>
    </row>
    <row r="359" spans="4:9" x14ac:dyDescent="0.3">
      <c r="D359" s="4">
        <f t="shared" si="21"/>
        <v>358</v>
      </c>
      <c r="E359" s="5">
        <f t="shared" si="22"/>
        <v>55948</v>
      </c>
      <c r="F359" s="10">
        <f t="shared" si="20"/>
        <v>0</v>
      </c>
      <c r="G359" s="10">
        <f>IF(ROUND((I358*($B$6/100))/12,2)&lt;0,0,ROUND((I358*($B$6/100))/12,2))</f>
        <v>0</v>
      </c>
      <c r="H359" s="55"/>
      <c r="I359" s="10">
        <f t="shared" si="23"/>
        <v>0</v>
      </c>
    </row>
    <row r="360" spans="4:9" x14ac:dyDescent="0.3">
      <c r="D360" s="4">
        <f t="shared" si="21"/>
        <v>359</v>
      </c>
      <c r="E360" s="5">
        <f t="shared" si="22"/>
        <v>55979</v>
      </c>
      <c r="F360" s="10">
        <f t="shared" si="20"/>
        <v>0</v>
      </c>
      <c r="G360" s="10">
        <f>IF(ROUND((I359*($B$6/100))/12,2)&lt;0,0,ROUND((I359*($B$6/100))/12,2))</f>
        <v>0</v>
      </c>
      <c r="H360" s="55"/>
      <c r="I360" s="10">
        <f t="shared" si="23"/>
        <v>0</v>
      </c>
    </row>
    <row r="361" spans="4:9" x14ac:dyDescent="0.3">
      <c r="D361" s="4">
        <f t="shared" si="21"/>
        <v>360</v>
      </c>
      <c r="E361" s="5">
        <f t="shared" si="22"/>
        <v>56009</v>
      </c>
      <c r="F361" s="10">
        <f t="shared" si="20"/>
        <v>0</v>
      </c>
      <c r="G361" s="10">
        <f>IF(ROUND((I360*($B$6/100))/12,2)&lt;0,0,ROUND((I360*($B$6/100))/12,2))</f>
        <v>0</v>
      </c>
      <c r="H361" s="55"/>
      <c r="I361" s="10">
        <f t="shared" si="23"/>
        <v>0</v>
      </c>
    </row>
  </sheetData>
  <sheetProtection sheet="1" objects="1" scenarios="1"/>
  <mergeCells count="6">
    <mergeCell ref="A22:B22"/>
    <mergeCell ref="K2:N2"/>
    <mergeCell ref="A2:B2"/>
    <mergeCell ref="A8:B8"/>
    <mergeCell ref="A12:B12"/>
    <mergeCell ref="A18:B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zoomScale="130" zoomScaleNormal="130" workbookViewId="0">
      <selection activeCell="B7" sqref="B7"/>
    </sheetView>
  </sheetViews>
  <sheetFormatPr defaultRowHeight="14.4" x14ac:dyDescent="0.3"/>
  <cols>
    <col min="1" max="1" width="15.5546875" style="1" customWidth="1"/>
    <col min="2" max="2" width="17.6640625" style="1" bestFit="1" customWidth="1"/>
    <col min="3" max="3" width="8.6640625" style="1" customWidth="1"/>
    <col min="4" max="4" width="12.44140625" style="1" customWidth="1"/>
    <col min="5" max="6" width="11.77734375" style="1" customWidth="1"/>
    <col min="7" max="7" width="10.77734375" style="1" customWidth="1"/>
    <col min="8" max="8" width="14.33203125" style="1" customWidth="1"/>
    <col min="11" max="11" width="16.88671875" bestFit="1" customWidth="1"/>
    <col min="12" max="12" width="10" bestFit="1" customWidth="1"/>
  </cols>
  <sheetData>
    <row r="1" spans="1:12" x14ac:dyDescent="0.3">
      <c r="A1" s="8" t="s">
        <v>43</v>
      </c>
      <c r="B1" s="8" t="s">
        <v>9</v>
      </c>
      <c r="C1" s="13" t="s">
        <v>4</v>
      </c>
      <c r="D1" s="13"/>
      <c r="E1" s="8" t="s">
        <v>7</v>
      </c>
      <c r="F1" s="13" t="s">
        <v>8</v>
      </c>
      <c r="G1" s="13"/>
      <c r="H1" s="8" t="s">
        <v>44</v>
      </c>
    </row>
    <row r="2" spans="1:12" x14ac:dyDescent="0.3">
      <c r="A2" s="55">
        <v>325000</v>
      </c>
      <c r="B2" s="55">
        <v>300000</v>
      </c>
      <c r="C2" s="61" t="s">
        <v>45</v>
      </c>
      <c r="D2" s="10">
        <f>IF(A2="","",A2*0.03)</f>
        <v>9750</v>
      </c>
      <c r="E2" s="10">
        <f>IF(A2="","",A2*0.06)</f>
        <v>19500</v>
      </c>
      <c r="F2" s="55">
        <v>0</v>
      </c>
      <c r="G2" s="10">
        <f>IF(A2="","",IF(F2="",A2*0.01,F2))</f>
        <v>0</v>
      </c>
      <c r="H2" s="10">
        <f>IF(A2="","",A2-(B2+IF(C2="Seller",D2,0)+E2+G2))</f>
        <v>-4250</v>
      </c>
      <c r="L2" s="1"/>
    </row>
    <row r="3" spans="1:12" x14ac:dyDescent="0.3">
      <c r="A3" s="55">
        <v>325000</v>
      </c>
      <c r="B3" s="10">
        <f t="shared" ref="B3:B11" si="0">IF(A3="","",B$2)</f>
        <v>300000</v>
      </c>
      <c r="C3" s="61" t="s">
        <v>46</v>
      </c>
      <c r="D3" s="10">
        <f>IF(A3="","",A3*0.03)</f>
        <v>9750</v>
      </c>
      <c r="E3" s="10">
        <f t="shared" ref="E3:E11" si="1">IF(A3="","",A3*0.06)</f>
        <v>19500</v>
      </c>
      <c r="F3" s="55"/>
      <c r="G3" s="10">
        <f t="shared" ref="G3:G11" si="2">IF(A3="","",IF(F3="",A3*0.01,F3))</f>
        <v>3250</v>
      </c>
      <c r="H3" s="10">
        <f t="shared" ref="H3:H11" si="3">IF(A3="","",A3-(B3+IF(C3="Seller",D3,0)+E3+G3))</f>
        <v>2250</v>
      </c>
      <c r="L3" s="1"/>
    </row>
    <row r="4" spans="1:12" x14ac:dyDescent="0.3">
      <c r="A4" s="55">
        <v>321000</v>
      </c>
      <c r="B4" s="10">
        <f t="shared" si="0"/>
        <v>300000</v>
      </c>
      <c r="C4" s="61" t="s">
        <v>46</v>
      </c>
      <c r="D4" s="10">
        <f t="shared" ref="D4:D11" si="4">IF(A4="","",A4*0.03)</f>
        <v>9630</v>
      </c>
      <c r="E4" s="10">
        <f t="shared" si="1"/>
        <v>19260</v>
      </c>
      <c r="F4" s="55"/>
      <c r="G4" s="10">
        <f t="shared" si="2"/>
        <v>3210</v>
      </c>
      <c r="H4" s="10">
        <f t="shared" si="3"/>
        <v>-1470</v>
      </c>
    </row>
    <row r="5" spans="1:12" x14ac:dyDescent="0.3">
      <c r="A5" s="55">
        <v>321000</v>
      </c>
      <c r="B5" s="10">
        <f t="shared" si="0"/>
        <v>300000</v>
      </c>
      <c r="C5" s="61" t="s">
        <v>46</v>
      </c>
      <c r="D5" s="10">
        <f t="shared" si="4"/>
        <v>9630</v>
      </c>
      <c r="E5" s="10">
        <f t="shared" si="1"/>
        <v>19260</v>
      </c>
      <c r="F5" s="55">
        <v>1500</v>
      </c>
      <c r="G5" s="10">
        <f t="shared" si="2"/>
        <v>1500</v>
      </c>
      <c r="H5" s="10">
        <f t="shared" si="3"/>
        <v>240</v>
      </c>
      <c r="L5" s="1"/>
    </row>
    <row r="6" spans="1:12" x14ac:dyDescent="0.3">
      <c r="A6" s="55"/>
      <c r="B6" s="10" t="str">
        <f t="shared" si="0"/>
        <v/>
      </c>
      <c r="C6" s="61"/>
      <c r="D6" s="10" t="str">
        <f t="shared" si="4"/>
        <v/>
      </c>
      <c r="E6" s="10" t="str">
        <f t="shared" si="1"/>
        <v/>
      </c>
      <c r="F6" s="55"/>
      <c r="G6" s="10" t="str">
        <f t="shared" si="2"/>
        <v/>
      </c>
      <c r="H6" s="10" t="str">
        <f t="shared" si="3"/>
        <v/>
      </c>
      <c r="L6" s="1"/>
    </row>
    <row r="7" spans="1:12" x14ac:dyDescent="0.3">
      <c r="A7" s="55"/>
      <c r="B7" s="10" t="str">
        <f t="shared" si="0"/>
        <v/>
      </c>
      <c r="C7" s="61"/>
      <c r="D7" s="10" t="str">
        <f t="shared" si="4"/>
        <v/>
      </c>
      <c r="E7" s="10" t="str">
        <f t="shared" si="1"/>
        <v/>
      </c>
      <c r="F7" s="55"/>
      <c r="G7" s="10" t="str">
        <f t="shared" si="2"/>
        <v/>
      </c>
      <c r="H7" s="10" t="str">
        <f t="shared" si="3"/>
        <v/>
      </c>
      <c r="L7" s="1"/>
    </row>
    <row r="8" spans="1:12" x14ac:dyDescent="0.3">
      <c r="A8" s="55"/>
      <c r="B8" s="10" t="str">
        <f t="shared" si="0"/>
        <v/>
      </c>
      <c r="C8" s="61"/>
      <c r="D8" s="10" t="str">
        <f t="shared" si="4"/>
        <v/>
      </c>
      <c r="E8" s="10" t="str">
        <f t="shared" si="1"/>
        <v/>
      </c>
      <c r="F8" s="55"/>
      <c r="G8" s="10" t="str">
        <f t="shared" si="2"/>
        <v/>
      </c>
      <c r="H8" s="10" t="str">
        <f t="shared" si="3"/>
        <v/>
      </c>
      <c r="L8" s="1"/>
    </row>
    <row r="9" spans="1:12" x14ac:dyDescent="0.3">
      <c r="A9" s="55"/>
      <c r="B9" s="10" t="str">
        <f t="shared" si="0"/>
        <v/>
      </c>
      <c r="C9" s="61"/>
      <c r="D9" s="10" t="str">
        <f t="shared" si="4"/>
        <v/>
      </c>
      <c r="E9" s="10" t="str">
        <f t="shared" si="1"/>
        <v/>
      </c>
      <c r="F9" s="55"/>
      <c r="G9" s="10" t="str">
        <f t="shared" si="2"/>
        <v/>
      </c>
      <c r="H9" s="10" t="str">
        <f t="shared" si="3"/>
        <v/>
      </c>
    </row>
    <row r="10" spans="1:12" x14ac:dyDescent="0.3">
      <c r="A10" s="55"/>
      <c r="B10" s="10" t="str">
        <f t="shared" si="0"/>
        <v/>
      </c>
      <c r="C10" s="61"/>
      <c r="D10" s="10" t="str">
        <f t="shared" si="4"/>
        <v/>
      </c>
      <c r="E10" s="10" t="str">
        <f t="shared" si="1"/>
        <v/>
      </c>
      <c r="F10" s="55"/>
      <c r="G10" s="10" t="str">
        <f t="shared" si="2"/>
        <v/>
      </c>
      <c r="H10" s="10" t="str">
        <f t="shared" si="3"/>
        <v/>
      </c>
      <c r="L10" s="1"/>
    </row>
    <row r="11" spans="1:12" x14ac:dyDescent="0.3">
      <c r="A11" s="55"/>
      <c r="B11" s="10" t="str">
        <f t="shared" si="0"/>
        <v/>
      </c>
      <c r="C11" s="61"/>
      <c r="D11" s="10" t="str">
        <f t="shared" si="4"/>
        <v/>
      </c>
      <c r="E11" s="10" t="str">
        <f t="shared" si="1"/>
        <v/>
      </c>
      <c r="F11" s="55"/>
      <c r="G11" s="10" t="str">
        <f t="shared" si="2"/>
        <v/>
      </c>
      <c r="H11" s="10" t="str">
        <f t="shared" si="3"/>
        <v/>
      </c>
      <c r="L11" s="1"/>
    </row>
    <row r="15" spans="1:12" x14ac:dyDescent="0.3">
      <c r="L15" s="1"/>
    </row>
    <row r="16" spans="1:12" x14ac:dyDescent="0.3">
      <c r="L16" s="1"/>
    </row>
    <row r="18" spans="12:12" x14ac:dyDescent="0.3">
      <c r="L18" s="1"/>
    </row>
    <row r="19" spans="12:12" x14ac:dyDescent="0.3">
      <c r="L19" s="1"/>
    </row>
    <row r="20" spans="12:12" x14ac:dyDescent="0.3">
      <c r="L20" s="1"/>
    </row>
    <row r="21" spans="12:12" x14ac:dyDescent="0.3">
      <c r="L21" s="1"/>
    </row>
    <row r="23" spans="12:12" x14ac:dyDescent="0.3">
      <c r="L23" s="1"/>
    </row>
    <row r="24" spans="12:12" x14ac:dyDescent="0.3">
      <c r="L24" s="1"/>
    </row>
  </sheetData>
  <sheetProtection sheet="1" objects="1" scenarios="1"/>
  <mergeCells count="2">
    <mergeCell ref="C1:D1"/>
    <mergeCell ref="F1:G1"/>
  </mergeCells>
  <dataValidations count="1">
    <dataValidation type="list" allowBlank="1" showInputMessage="1" showErrorMessage="1" sqref="C2:C11" xr:uid="{4BBEA914-DBBE-4143-838C-316349F794F1}">
      <formula1>"Buyer, Seller"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D9B9-9EE8-4360-9CBC-CBB295F907C0}">
  <dimension ref="A1:I76"/>
  <sheetViews>
    <sheetView zoomScale="130" zoomScaleNormal="130" workbookViewId="0">
      <pane ySplit="1" topLeftCell="A2" activePane="bottomLeft" state="frozen"/>
      <selection pane="bottomLeft" activeCell="C7" sqref="C7"/>
    </sheetView>
  </sheetViews>
  <sheetFormatPr defaultRowHeight="14.4" x14ac:dyDescent="0.3"/>
  <cols>
    <col min="1" max="1" width="18.88671875" bestFit="1" customWidth="1"/>
    <col min="2" max="2" width="14" customWidth="1"/>
    <col min="3" max="3" width="10" customWidth="1"/>
    <col min="4" max="4" width="8.109375" bestFit="1" customWidth="1"/>
    <col min="5" max="5" width="11.44140625" customWidth="1"/>
    <col min="6" max="6" width="9.5546875" style="1" customWidth="1"/>
    <col min="7" max="7" width="12.5546875" style="1" bestFit="1" customWidth="1"/>
    <col min="8" max="8" width="14.21875" style="1" bestFit="1" customWidth="1"/>
    <col min="9" max="9" width="13.6640625" style="1" bestFit="1" customWidth="1"/>
    <col min="11" max="11" width="18.6640625" bestFit="1" customWidth="1"/>
    <col min="12" max="12" width="10" bestFit="1" customWidth="1"/>
  </cols>
  <sheetData>
    <row r="1" spans="1:9" x14ac:dyDescent="0.3">
      <c r="C1" s="1"/>
      <c r="D1" s="7" t="s">
        <v>17</v>
      </c>
      <c r="E1" s="7" t="s">
        <v>51</v>
      </c>
      <c r="F1" s="69" t="s">
        <v>19</v>
      </c>
      <c r="G1" s="69" t="s">
        <v>2</v>
      </c>
      <c r="H1" s="69" t="s">
        <v>20</v>
      </c>
      <c r="I1" s="69" t="s">
        <v>3</v>
      </c>
    </row>
    <row r="2" spans="1:9" x14ac:dyDescent="0.3">
      <c r="A2" s="12" t="s">
        <v>91</v>
      </c>
      <c r="B2" s="12"/>
      <c r="C2" s="3"/>
      <c r="D2" s="4">
        <v>1</v>
      </c>
      <c r="E2" s="4">
        <f>B4</f>
        <v>2026</v>
      </c>
      <c r="F2" s="10">
        <f>$B$6</f>
        <v>6000</v>
      </c>
      <c r="G2" s="10">
        <f>(B3+F2)*(B5/100)</f>
        <v>600</v>
      </c>
      <c r="H2" s="55"/>
      <c r="I2" s="10">
        <f>B3+SUM(F2:H2)</f>
        <v>6600</v>
      </c>
    </row>
    <row r="3" spans="1:9" x14ac:dyDescent="0.3">
      <c r="A3" s="4" t="s">
        <v>47</v>
      </c>
      <c r="B3" s="55">
        <v>0</v>
      </c>
      <c r="D3" s="4">
        <f>D2+1</f>
        <v>2</v>
      </c>
      <c r="E3" s="4">
        <f>E2+1</f>
        <v>2027</v>
      </c>
      <c r="F3" s="10">
        <f>$B$6</f>
        <v>6000</v>
      </c>
      <c r="G3" s="10">
        <f>(I2+F3)*($B$5/100)</f>
        <v>1260</v>
      </c>
      <c r="H3" s="55"/>
      <c r="I3" s="10">
        <f>I2+SUM(F3:H3)</f>
        <v>13860</v>
      </c>
    </row>
    <row r="4" spans="1:9" x14ac:dyDescent="0.3">
      <c r="A4" s="4" t="s">
        <v>52</v>
      </c>
      <c r="B4" s="62">
        <v>2026</v>
      </c>
      <c r="C4" s="1"/>
      <c r="D4" s="4">
        <f t="shared" ref="D4:E67" si="0">D3+1</f>
        <v>3</v>
      </c>
      <c r="E4" s="4">
        <f t="shared" si="0"/>
        <v>2028</v>
      </c>
      <c r="F4" s="10">
        <f t="shared" ref="F4:F67" si="1">$B$6</f>
        <v>6000</v>
      </c>
      <c r="G4" s="10">
        <f t="shared" ref="G4:G67" si="2">(I3+F4)*($B$5/100)</f>
        <v>1986</v>
      </c>
      <c r="H4" s="55"/>
      <c r="I4" s="10">
        <f t="shared" ref="I4:I67" si="3">I3+SUM(F4:H4)</f>
        <v>21846</v>
      </c>
    </row>
    <row r="5" spans="1:9" x14ac:dyDescent="0.3">
      <c r="A5" s="4" t="s">
        <v>0</v>
      </c>
      <c r="B5" s="63">
        <v>10</v>
      </c>
      <c r="C5" s="1"/>
      <c r="D5" s="4">
        <f t="shared" si="0"/>
        <v>4</v>
      </c>
      <c r="E5" s="4">
        <f t="shared" si="0"/>
        <v>2029</v>
      </c>
      <c r="F5" s="10">
        <f t="shared" si="1"/>
        <v>6000</v>
      </c>
      <c r="G5" s="10">
        <f t="shared" si="2"/>
        <v>2784.6000000000004</v>
      </c>
      <c r="H5" s="55"/>
      <c r="I5" s="10">
        <f t="shared" si="3"/>
        <v>30630.6</v>
      </c>
    </row>
    <row r="6" spans="1:9" x14ac:dyDescent="0.3">
      <c r="A6" s="6" t="s">
        <v>58</v>
      </c>
      <c r="B6" s="55">
        <v>6000</v>
      </c>
      <c r="C6" s="1"/>
      <c r="D6" s="4">
        <f t="shared" si="0"/>
        <v>5</v>
      </c>
      <c r="E6" s="4">
        <f t="shared" si="0"/>
        <v>2030</v>
      </c>
      <c r="F6" s="10">
        <f t="shared" si="1"/>
        <v>6000</v>
      </c>
      <c r="G6" s="10">
        <f t="shared" si="2"/>
        <v>3663.06</v>
      </c>
      <c r="H6" s="55"/>
      <c r="I6" s="10">
        <f t="shared" si="3"/>
        <v>40293.659999999996</v>
      </c>
    </row>
    <row r="7" spans="1:9" x14ac:dyDescent="0.3">
      <c r="A7" s="4" t="s">
        <v>1</v>
      </c>
      <c r="B7" s="62">
        <v>39</v>
      </c>
      <c r="C7" s="1"/>
      <c r="D7" s="4">
        <f>D6+1</f>
        <v>6</v>
      </c>
      <c r="E7" s="4">
        <f>E6+1</f>
        <v>2031</v>
      </c>
      <c r="F7" s="10">
        <f t="shared" si="1"/>
        <v>6000</v>
      </c>
      <c r="G7" s="10">
        <f>(I6+F7)*($B$5/100)</f>
        <v>4629.366</v>
      </c>
      <c r="H7" s="55"/>
      <c r="I7" s="10">
        <f>I6+SUM(F7:H7)</f>
        <v>50923.025999999998</v>
      </c>
    </row>
    <row r="8" spans="1:9" x14ac:dyDescent="0.3">
      <c r="A8" s="12" t="s">
        <v>94</v>
      </c>
      <c r="B8" s="12"/>
      <c r="D8" s="4">
        <f t="shared" si="0"/>
        <v>7</v>
      </c>
      <c r="E8" s="4">
        <f t="shared" si="0"/>
        <v>2032</v>
      </c>
      <c r="F8" s="10">
        <f t="shared" si="1"/>
        <v>6000</v>
      </c>
      <c r="G8" s="10">
        <f t="shared" si="2"/>
        <v>5692.3026</v>
      </c>
      <c r="H8" s="55"/>
      <c r="I8" s="10">
        <f t="shared" si="3"/>
        <v>62615.328599999993</v>
      </c>
    </row>
    <row r="9" spans="1:9" x14ac:dyDescent="0.3">
      <c r="A9" s="4" t="s">
        <v>48</v>
      </c>
      <c r="B9" s="10">
        <f>(B6*B7)+SUM(H:H)+B3</f>
        <v>234000</v>
      </c>
      <c r="C9" s="1"/>
      <c r="D9" s="4">
        <f t="shared" si="0"/>
        <v>8</v>
      </c>
      <c r="E9" s="4">
        <f t="shared" si="0"/>
        <v>2033</v>
      </c>
      <c r="F9" s="10">
        <f t="shared" si="1"/>
        <v>6000</v>
      </c>
      <c r="G9" s="10">
        <f t="shared" si="2"/>
        <v>6861.5328599999993</v>
      </c>
      <c r="H9" s="55"/>
      <c r="I9" s="10">
        <f t="shared" si="3"/>
        <v>75476.861459999986</v>
      </c>
    </row>
    <row r="10" spans="1:9" x14ac:dyDescent="0.3">
      <c r="A10" s="4" t="s">
        <v>50</v>
      </c>
      <c r="B10" s="4">
        <f>B4+B7-1</f>
        <v>2064</v>
      </c>
      <c r="C10" s="1"/>
      <c r="D10" s="4">
        <f t="shared" si="0"/>
        <v>9</v>
      </c>
      <c r="E10" s="4">
        <f t="shared" si="0"/>
        <v>2034</v>
      </c>
      <c r="F10" s="10">
        <f t="shared" si="1"/>
        <v>6000</v>
      </c>
      <c r="G10" s="10">
        <f t="shared" si="2"/>
        <v>8147.6861459999991</v>
      </c>
      <c r="H10" s="55"/>
      <c r="I10" s="10">
        <f t="shared" si="3"/>
        <v>89624.547605999978</v>
      </c>
    </row>
    <row r="11" spans="1:9" x14ac:dyDescent="0.3">
      <c r="A11" s="4" t="s">
        <v>49</v>
      </c>
      <c r="B11" s="10">
        <f>INDEX(I:I,MATCH(B10,E:E,0),1)</f>
        <v>2649555.3340905579</v>
      </c>
      <c r="C11" s="1"/>
      <c r="D11" s="4">
        <f t="shared" si="0"/>
        <v>10</v>
      </c>
      <c r="E11" s="4">
        <f t="shared" si="0"/>
        <v>2035</v>
      </c>
      <c r="F11" s="10">
        <f t="shared" si="1"/>
        <v>6000</v>
      </c>
      <c r="G11" s="10">
        <f t="shared" si="2"/>
        <v>9562.4547605999978</v>
      </c>
      <c r="H11" s="55"/>
      <c r="I11" s="10">
        <f t="shared" si="3"/>
        <v>105187.00236659998</v>
      </c>
    </row>
    <row r="12" spans="1:9" x14ac:dyDescent="0.3">
      <c r="A12" s="12" t="s">
        <v>53</v>
      </c>
      <c r="B12" s="12"/>
      <c r="C12" s="1"/>
      <c r="D12" s="4">
        <f t="shared" si="0"/>
        <v>11</v>
      </c>
      <c r="E12" s="4">
        <f t="shared" si="0"/>
        <v>2036</v>
      </c>
      <c r="F12" s="10">
        <f t="shared" si="1"/>
        <v>6000</v>
      </c>
      <c r="G12" s="10">
        <f t="shared" si="2"/>
        <v>11118.700236659999</v>
      </c>
      <c r="H12" s="55"/>
      <c r="I12" s="10">
        <f t="shared" si="3"/>
        <v>122305.70260325997</v>
      </c>
    </row>
    <row r="13" spans="1:9" x14ac:dyDescent="0.3">
      <c r="A13" s="4" t="s">
        <v>54</v>
      </c>
      <c r="B13" s="68">
        <v>1998</v>
      </c>
      <c r="C13" s="1"/>
      <c r="D13" s="4">
        <f t="shared" si="0"/>
        <v>12</v>
      </c>
      <c r="E13" s="4">
        <f t="shared" si="0"/>
        <v>2037</v>
      </c>
      <c r="F13" s="10">
        <f t="shared" si="1"/>
        <v>6000</v>
      </c>
      <c r="G13" s="10">
        <f t="shared" si="2"/>
        <v>12830.570260325998</v>
      </c>
      <c r="H13" s="55"/>
      <c r="I13" s="10">
        <f t="shared" si="3"/>
        <v>141136.27286358597</v>
      </c>
    </row>
    <row r="14" spans="1:9" x14ac:dyDescent="0.3">
      <c r="A14" s="4" t="s">
        <v>55</v>
      </c>
      <c r="B14" s="62">
        <v>67</v>
      </c>
      <c r="D14" s="4">
        <f t="shared" si="0"/>
        <v>13</v>
      </c>
      <c r="E14" s="4">
        <f t="shared" si="0"/>
        <v>2038</v>
      </c>
      <c r="F14" s="10">
        <f t="shared" si="1"/>
        <v>6000</v>
      </c>
      <c r="G14" s="10">
        <f t="shared" si="2"/>
        <v>14713.627286358598</v>
      </c>
      <c r="H14" s="55"/>
      <c r="I14" s="10">
        <f t="shared" si="3"/>
        <v>161849.90014994456</v>
      </c>
    </row>
    <row r="15" spans="1:9" x14ac:dyDescent="0.3">
      <c r="A15" s="4" t="s">
        <v>57</v>
      </c>
      <c r="B15" s="4">
        <f>B13+B14</f>
        <v>2065</v>
      </c>
      <c r="D15" s="4">
        <f t="shared" si="0"/>
        <v>14</v>
      </c>
      <c r="E15" s="4">
        <f t="shared" si="0"/>
        <v>2039</v>
      </c>
      <c r="F15" s="10">
        <f t="shared" si="1"/>
        <v>6000</v>
      </c>
      <c r="G15" s="10">
        <f t="shared" si="2"/>
        <v>16784.990014994455</v>
      </c>
      <c r="H15" s="55"/>
      <c r="I15" s="10">
        <f t="shared" si="3"/>
        <v>184634.89016493902</v>
      </c>
    </row>
    <row r="16" spans="1:9" x14ac:dyDescent="0.3">
      <c r="A16" s="4" t="s">
        <v>56</v>
      </c>
      <c r="B16" s="4">
        <f>B15-E2</f>
        <v>39</v>
      </c>
      <c r="C16" s="1"/>
      <c r="D16" s="4">
        <f t="shared" si="0"/>
        <v>15</v>
      </c>
      <c r="E16" s="4">
        <f t="shared" si="0"/>
        <v>2040</v>
      </c>
      <c r="F16" s="10">
        <f t="shared" si="1"/>
        <v>6000</v>
      </c>
      <c r="G16" s="10">
        <f t="shared" si="2"/>
        <v>19063.489016493902</v>
      </c>
      <c r="H16" s="55"/>
      <c r="I16" s="10">
        <f t="shared" si="3"/>
        <v>209698.37918143292</v>
      </c>
    </row>
    <row r="17" spans="1:9" x14ac:dyDescent="0.3">
      <c r="A17" s="12" t="s">
        <v>59</v>
      </c>
      <c r="B17" s="12"/>
      <c r="C17" s="1"/>
      <c r="D17" s="4">
        <f t="shared" si="0"/>
        <v>16</v>
      </c>
      <c r="E17" s="4">
        <f t="shared" si="0"/>
        <v>2041</v>
      </c>
      <c r="F17" s="10">
        <f t="shared" si="1"/>
        <v>6000</v>
      </c>
      <c r="G17" s="10">
        <f t="shared" si="2"/>
        <v>21569.837918143294</v>
      </c>
      <c r="H17" s="55"/>
      <c r="I17" s="10">
        <f t="shared" si="3"/>
        <v>237268.2170995762</v>
      </c>
    </row>
    <row r="18" spans="1:9" x14ac:dyDescent="0.3">
      <c r="A18" s="4" t="s">
        <v>29</v>
      </c>
      <c r="B18" s="10">
        <f>B6/12</f>
        <v>500</v>
      </c>
      <c r="D18" s="4">
        <f t="shared" si="0"/>
        <v>17</v>
      </c>
      <c r="E18" s="4">
        <f t="shared" si="0"/>
        <v>2042</v>
      </c>
      <c r="F18" s="10">
        <f t="shared" si="1"/>
        <v>6000</v>
      </c>
      <c r="G18" s="10">
        <f t="shared" si="2"/>
        <v>24326.821709957621</v>
      </c>
      <c r="H18" s="55"/>
      <c r="I18" s="10">
        <f t="shared" si="3"/>
        <v>267595.03880953381</v>
      </c>
    </row>
    <row r="19" spans="1:9" x14ac:dyDescent="0.3">
      <c r="C19" s="2"/>
      <c r="D19" s="4">
        <f t="shared" si="0"/>
        <v>18</v>
      </c>
      <c r="E19" s="4">
        <f t="shared" si="0"/>
        <v>2043</v>
      </c>
      <c r="F19" s="10">
        <f t="shared" si="1"/>
        <v>6000</v>
      </c>
      <c r="G19" s="10">
        <f t="shared" si="2"/>
        <v>27359.503880953383</v>
      </c>
      <c r="H19" s="55"/>
      <c r="I19" s="10">
        <f t="shared" si="3"/>
        <v>300954.54269048723</v>
      </c>
    </row>
    <row r="20" spans="1:9" x14ac:dyDescent="0.3">
      <c r="C20" s="2"/>
      <c r="D20" s="4">
        <f t="shared" si="0"/>
        <v>19</v>
      </c>
      <c r="E20" s="4">
        <f t="shared" si="0"/>
        <v>2044</v>
      </c>
      <c r="F20" s="10">
        <f t="shared" si="1"/>
        <v>6000</v>
      </c>
      <c r="G20" s="10">
        <f t="shared" si="2"/>
        <v>30695.454269048725</v>
      </c>
      <c r="H20" s="55"/>
      <c r="I20" s="10">
        <f t="shared" si="3"/>
        <v>337649.99695953599</v>
      </c>
    </row>
    <row r="21" spans="1:9" x14ac:dyDescent="0.3">
      <c r="B21" s="1"/>
      <c r="C21" s="1"/>
      <c r="D21" s="4">
        <f t="shared" si="0"/>
        <v>20</v>
      </c>
      <c r="E21" s="4">
        <f t="shared" si="0"/>
        <v>2045</v>
      </c>
      <c r="F21" s="10">
        <f t="shared" si="1"/>
        <v>6000</v>
      </c>
      <c r="G21" s="10">
        <f t="shared" si="2"/>
        <v>34364.9996959536</v>
      </c>
      <c r="H21" s="55"/>
      <c r="I21" s="10">
        <f t="shared" si="3"/>
        <v>378014.99665548961</v>
      </c>
    </row>
    <row r="22" spans="1:9" x14ac:dyDescent="0.3">
      <c r="D22" s="4">
        <f t="shared" si="0"/>
        <v>21</v>
      </c>
      <c r="E22" s="4">
        <f t="shared" si="0"/>
        <v>2046</v>
      </c>
      <c r="F22" s="10">
        <f t="shared" si="1"/>
        <v>6000</v>
      </c>
      <c r="G22" s="10">
        <f t="shared" si="2"/>
        <v>38401.499665548959</v>
      </c>
      <c r="H22" s="55"/>
      <c r="I22" s="10">
        <f t="shared" si="3"/>
        <v>422416.49632103858</v>
      </c>
    </row>
    <row r="23" spans="1:9" x14ac:dyDescent="0.3">
      <c r="D23" s="4">
        <f t="shared" si="0"/>
        <v>22</v>
      </c>
      <c r="E23" s="4">
        <f t="shared" si="0"/>
        <v>2047</v>
      </c>
      <c r="F23" s="10">
        <f t="shared" si="1"/>
        <v>6000</v>
      </c>
      <c r="G23" s="10">
        <f t="shared" si="2"/>
        <v>42841.649632103858</v>
      </c>
      <c r="H23" s="55"/>
      <c r="I23" s="10">
        <f t="shared" si="3"/>
        <v>471258.14595314243</v>
      </c>
    </row>
    <row r="24" spans="1:9" x14ac:dyDescent="0.3">
      <c r="D24" s="4">
        <f t="shared" si="0"/>
        <v>23</v>
      </c>
      <c r="E24" s="4">
        <f t="shared" si="0"/>
        <v>2048</v>
      </c>
      <c r="F24" s="10">
        <f t="shared" si="1"/>
        <v>6000</v>
      </c>
      <c r="G24" s="10">
        <f t="shared" si="2"/>
        <v>47725.814595314245</v>
      </c>
      <c r="H24" s="55"/>
      <c r="I24" s="10">
        <f t="shared" si="3"/>
        <v>524983.96054845664</v>
      </c>
    </row>
    <row r="25" spans="1:9" x14ac:dyDescent="0.3">
      <c r="D25" s="4">
        <f t="shared" si="0"/>
        <v>24</v>
      </c>
      <c r="E25" s="4">
        <f t="shared" si="0"/>
        <v>2049</v>
      </c>
      <c r="F25" s="10">
        <f t="shared" si="1"/>
        <v>6000</v>
      </c>
      <c r="G25" s="10">
        <f t="shared" si="2"/>
        <v>53098.396054845667</v>
      </c>
      <c r="H25" s="55"/>
      <c r="I25" s="10">
        <f t="shared" si="3"/>
        <v>584082.35660330229</v>
      </c>
    </row>
    <row r="26" spans="1:9" x14ac:dyDescent="0.3">
      <c r="D26" s="4">
        <f t="shared" si="0"/>
        <v>25</v>
      </c>
      <c r="E26" s="4">
        <f t="shared" si="0"/>
        <v>2050</v>
      </c>
      <c r="F26" s="10">
        <f t="shared" si="1"/>
        <v>6000</v>
      </c>
      <c r="G26" s="10">
        <f t="shared" si="2"/>
        <v>59008.235660330232</v>
      </c>
      <c r="H26" s="55"/>
      <c r="I26" s="10">
        <f t="shared" si="3"/>
        <v>649090.59226363257</v>
      </c>
    </row>
    <row r="27" spans="1:9" x14ac:dyDescent="0.3">
      <c r="D27" s="4">
        <f t="shared" si="0"/>
        <v>26</v>
      </c>
      <c r="E27" s="4">
        <f t="shared" si="0"/>
        <v>2051</v>
      </c>
      <c r="F27" s="10">
        <f t="shared" si="1"/>
        <v>6000</v>
      </c>
      <c r="G27" s="10">
        <f t="shared" si="2"/>
        <v>65509.059226363257</v>
      </c>
      <c r="H27" s="55"/>
      <c r="I27" s="10">
        <f t="shared" si="3"/>
        <v>720599.65148999589</v>
      </c>
    </row>
    <row r="28" spans="1:9" x14ac:dyDescent="0.3">
      <c r="C28" s="1"/>
      <c r="D28" s="4">
        <f t="shared" si="0"/>
        <v>27</v>
      </c>
      <c r="E28" s="4">
        <f t="shared" si="0"/>
        <v>2052</v>
      </c>
      <c r="F28" s="10">
        <f t="shared" si="1"/>
        <v>6000</v>
      </c>
      <c r="G28" s="10">
        <f t="shared" si="2"/>
        <v>72659.965148999589</v>
      </c>
      <c r="H28" s="55"/>
      <c r="I28" s="10">
        <f t="shared" si="3"/>
        <v>799259.61663899547</v>
      </c>
    </row>
    <row r="29" spans="1:9" x14ac:dyDescent="0.3">
      <c r="D29" s="4">
        <f t="shared" si="0"/>
        <v>28</v>
      </c>
      <c r="E29" s="4">
        <f t="shared" si="0"/>
        <v>2053</v>
      </c>
      <c r="F29" s="10">
        <f t="shared" si="1"/>
        <v>6000</v>
      </c>
      <c r="G29" s="10">
        <f t="shared" si="2"/>
        <v>80525.96166389955</v>
      </c>
      <c r="H29" s="55"/>
      <c r="I29" s="10">
        <f t="shared" si="3"/>
        <v>885785.57830289507</v>
      </c>
    </row>
    <row r="30" spans="1:9" x14ac:dyDescent="0.3">
      <c r="D30" s="4">
        <f t="shared" si="0"/>
        <v>29</v>
      </c>
      <c r="E30" s="4">
        <f t="shared" si="0"/>
        <v>2054</v>
      </c>
      <c r="F30" s="10">
        <f t="shared" si="1"/>
        <v>6000</v>
      </c>
      <c r="G30" s="10">
        <f t="shared" si="2"/>
        <v>89178.557830289516</v>
      </c>
      <c r="H30" s="55"/>
      <c r="I30" s="10">
        <f t="shared" si="3"/>
        <v>980964.13613318454</v>
      </c>
    </row>
    <row r="31" spans="1:9" x14ac:dyDescent="0.3">
      <c r="D31" s="4">
        <f t="shared" si="0"/>
        <v>30</v>
      </c>
      <c r="E31" s="4">
        <f t="shared" si="0"/>
        <v>2055</v>
      </c>
      <c r="F31" s="10">
        <f t="shared" si="1"/>
        <v>6000</v>
      </c>
      <c r="G31" s="10">
        <f t="shared" si="2"/>
        <v>98696.413613318466</v>
      </c>
      <c r="H31" s="55"/>
      <c r="I31" s="10">
        <f t="shared" si="3"/>
        <v>1085660.5497465031</v>
      </c>
    </row>
    <row r="32" spans="1:9" x14ac:dyDescent="0.3">
      <c r="D32" s="4">
        <f t="shared" si="0"/>
        <v>31</v>
      </c>
      <c r="E32" s="4">
        <f t="shared" si="0"/>
        <v>2056</v>
      </c>
      <c r="F32" s="10">
        <f t="shared" si="1"/>
        <v>6000</v>
      </c>
      <c r="G32" s="10">
        <f t="shared" si="2"/>
        <v>109166.05497465032</v>
      </c>
      <c r="H32" s="55"/>
      <c r="I32" s="10">
        <f t="shared" si="3"/>
        <v>1200826.6047211534</v>
      </c>
    </row>
    <row r="33" spans="4:9" x14ac:dyDescent="0.3">
      <c r="D33" s="4">
        <f t="shared" si="0"/>
        <v>32</v>
      </c>
      <c r="E33" s="4">
        <f t="shared" si="0"/>
        <v>2057</v>
      </c>
      <c r="F33" s="10">
        <f t="shared" si="1"/>
        <v>6000</v>
      </c>
      <c r="G33" s="10">
        <f t="shared" si="2"/>
        <v>120682.66047211534</v>
      </c>
      <c r="H33" s="55"/>
      <c r="I33" s="10">
        <f t="shared" si="3"/>
        <v>1327509.2651932687</v>
      </c>
    </row>
    <row r="34" spans="4:9" x14ac:dyDescent="0.3">
      <c r="D34" s="4">
        <f t="shared" si="0"/>
        <v>33</v>
      </c>
      <c r="E34" s="4">
        <f t="shared" si="0"/>
        <v>2058</v>
      </c>
      <c r="F34" s="10">
        <f t="shared" si="1"/>
        <v>6000</v>
      </c>
      <c r="G34" s="10">
        <f t="shared" si="2"/>
        <v>133350.92651932687</v>
      </c>
      <c r="H34" s="55"/>
      <c r="I34" s="10">
        <f t="shared" si="3"/>
        <v>1466860.1917125955</v>
      </c>
    </row>
    <row r="35" spans="4:9" x14ac:dyDescent="0.3">
      <c r="D35" s="4">
        <f t="shared" si="0"/>
        <v>34</v>
      </c>
      <c r="E35" s="4">
        <f t="shared" si="0"/>
        <v>2059</v>
      </c>
      <c r="F35" s="10">
        <f t="shared" si="1"/>
        <v>6000</v>
      </c>
      <c r="G35" s="10">
        <f t="shared" si="2"/>
        <v>147286.01917125957</v>
      </c>
      <c r="H35" s="55"/>
      <c r="I35" s="10">
        <f t="shared" si="3"/>
        <v>1620146.2108838551</v>
      </c>
    </row>
    <row r="36" spans="4:9" x14ac:dyDescent="0.3">
      <c r="D36" s="4">
        <f t="shared" si="0"/>
        <v>35</v>
      </c>
      <c r="E36" s="4">
        <f t="shared" si="0"/>
        <v>2060</v>
      </c>
      <c r="F36" s="10">
        <f t="shared" si="1"/>
        <v>6000</v>
      </c>
      <c r="G36" s="10">
        <f t="shared" si="2"/>
        <v>162614.62108838552</v>
      </c>
      <c r="H36" s="55"/>
      <c r="I36" s="10">
        <f t="shared" si="3"/>
        <v>1788760.8319722407</v>
      </c>
    </row>
    <row r="37" spans="4:9" x14ac:dyDescent="0.3">
      <c r="D37" s="4">
        <f t="shared" si="0"/>
        <v>36</v>
      </c>
      <c r="E37" s="4">
        <f t="shared" si="0"/>
        <v>2061</v>
      </c>
      <c r="F37" s="10">
        <f t="shared" si="1"/>
        <v>6000</v>
      </c>
      <c r="G37" s="10">
        <f t="shared" si="2"/>
        <v>179476.08319722407</v>
      </c>
      <c r="H37" s="55"/>
      <c r="I37" s="10">
        <f t="shared" si="3"/>
        <v>1974236.9151694649</v>
      </c>
    </row>
    <row r="38" spans="4:9" x14ac:dyDescent="0.3">
      <c r="D38" s="4">
        <f t="shared" si="0"/>
        <v>37</v>
      </c>
      <c r="E38" s="4">
        <f t="shared" si="0"/>
        <v>2062</v>
      </c>
      <c r="F38" s="10">
        <f t="shared" si="1"/>
        <v>6000</v>
      </c>
      <c r="G38" s="10">
        <f t="shared" si="2"/>
        <v>198023.69151694651</v>
      </c>
      <c r="H38" s="55"/>
      <c r="I38" s="10">
        <f t="shared" si="3"/>
        <v>2178260.6066864114</v>
      </c>
    </row>
    <row r="39" spans="4:9" x14ac:dyDescent="0.3">
      <c r="D39" s="4">
        <f t="shared" si="0"/>
        <v>38</v>
      </c>
      <c r="E39" s="4">
        <f t="shared" si="0"/>
        <v>2063</v>
      </c>
      <c r="F39" s="10">
        <f t="shared" si="1"/>
        <v>6000</v>
      </c>
      <c r="G39" s="10">
        <f t="shared" si="2"/>
        <v>218426.06066864115</v>
      </c>
      <c r="H39" s="55"/>
      <c r="I39" s="10">
        <f t="shared" si="3"/>
        <v>2402686.6673550527</v>
      </c>
    </row>
    <row r="40" spans="4:9" x14ac:dyDescent="0.3">
      <c r="D40" s="4">
        <f t="shared" si="0"/>
        <v>39</v>
      </c>
      <c r="E40" s="4">
        <f t="shared" si="0"/>
        <v>2064</v>
      </c>
      <c r="F40" s="10">
        <f t="shared" si="1"/>
        <v>6000</v>
      </c>
      <c r="G40" s="10">
        <f t="shared" si="2"/>
        <v>240868.66673550528</v>
      </c>
      <c r="H40" s="55"/>
      <c r="I40" s="10">
        <f t="shared" si="3"/>
        <v>2649555.3340905579</v>
      </c>
    </row>
    <row r="41" spans="4:9" x14ac:dyDescent="0.3">
      <c r="D41" s="4">
        <f t="shared" si="0"/>
        <v>40</v>
      </c>
      <c r="E41" s="4">
        <f t="shared" si="0"/>
        <v>2065</v>
      </c>
      <c r="F41" s="10">
        <f t="shared" si="1"/>
        <v>6000</v>
      </c>
      <c r="G41" s="10">
        <f t="shared" si="2"/>
        <v>265555.53340905579</v>
      </c>
      <c r="H41" s="55"/>
      <c r="I41" s="10">
        <f t="shared" si="3"/>
        <v>2921110.8674996137</v>
      </c>
    </row>
    <row r="42" spans="4:9" x14ac:dyDescent="0.3">
      <c r="D42" s="4">
        <f t="shared" si="0"/>
        <v>41</v>
      </c>
      <c r="E42" s="4">
        <f t="shared" si="0"/>
        <v>2066</v>
      </c>
      <c r="F42" s="10">
        <f t="shared" si="1"/>
        <v>6000</v>
      </c>
      <c r="G42" s="10">
        <f t="shared" si="2"/>
        <v>292711.08674996137</v>
      </c>
      <c r="H42" s="55"/>
      <c r="I42" s="10">
        <f t="shared" si="3"/>
        <v>3219821.9542495748</v>
      </c>
    </row>
    <row r="43" spans="4:9" x14ac:dyDescent="0.3">
      <c r="D43" s="4">
        <f t="shared" si="0"/>
        <v>42</v>
      </c>
      <c r="E43" s="4">
        <f t="shared" si="0"/>
        <v>2067</v>
      </c>
      <c r="F43" s="10">
        <f t="shared" si="1"/>
        <v>6000</v>
      </c>
      <c r="G43" s="10">
        <f t="shared" si="2"/>
        <v>322582.19542495749</v>
      </c>
      <c r="H43" s="55"/>
      <c r="I43" s="10">
        <f t="shared" si="3"/>
        <v>3548404.1496745325</v>
      </c>
    </row>
    <row r="44" spans="4:9" x14ac:dyDescent="0.3">
      <c r="D44" s="4">
        <f t="shared" si="0"/>
        <v>43</v>
      </c>
      <c r="E44" s="4">
        <f t="shared" si="0"/>
        <v>2068</v>
      </c>
      <c r="F44" s="10">
        <f t="shared" si="1"/>
        <v>6000</v>
      </c>
      <c r="G44" s="10">
        <f t="shared" si="2"/>
        <v>355440.41496745328</v>
      </c>
      <c r="H44" s="55"/>
      <c r="I44" s="10">
        <f t="shared" si="3"/>
        <v>3909844.5646419856</v>
      </c>
    </row>
    <row r="45" spans="4:9" x14ac:dyDescent="0.3">
      <c r="D45" s="4">
        <f t="shared" si="0"/>
        <v>44</v>
      </c>
      <c r="E45" s="4">
        <f t="shared" si="0"/>
        <v>2069</v>
      </c>
      <c r="F45" s="10">
        <f t="shared" si="1"/>
        <v>6000</v>
      </c>
      <c r="G45" s="10">
        <f t="shared" si="2"/>
        <v>391584.45646419859</v>
      </c>
      <c r="H45" s="55"/>
      <c r="I45" s="10">
        <f t="shared" si="3"/>
        <v>4307429.0211061845</v>
      </c>
    </row>
    <row r="46" spans="4:9" x14ac:dyDescent="0.3">
      <c r="D46" s="4">
        <f t="shared" si="0"/>
        <v>45</v>
      </c>
      <c r="E46" s="4">
        <f t="shared" si="0"/>
        <v>2070</v>
      </c>
      <c r="F46" s="10">
        <f t="shared" si="1"/>
        <v>6000</v>
      </c>
      <c r="G46" s="10">
        <f t="shared" si="2"/>
        <v>431342.90211061848</v>
      </c>
      <c r="H46" s="55"/>
      <c r="I46" s="10">
        <f t="shared" si="3"/>
        <v>4744771.923216803</v>
      </c>
    </row>
    <row r="47" spans="4:9" x14ac:dyDescent="0.3">
      <c r="D47" s="4">
        <f t="shared" si="0"/>
        <v>46</v>
      </c>
      <c r="E47" s="4">
        <f t="shared" si="0"/>
        <v>2071</v>
      </c>
      <c r="F47" s="10">
        <f t="shared" si="1"/>
        <v>6000</v>
      </c>
      <c r="G47" s="10">
        <f t="shared" si="2"/>
        <v>475077.19232168031</v>
      </c>
      <c r="H47" s="55"/>
      <c r="I47" s="10">
        <f t="shared" si="3"/>
        <v>5225849.1155384835</v>
      </c>
    </row>
    <row r="48" spans="4:9" x14ac:dyDescent="0.3">
      <c r="D48" s="4">
        <f t="shared" si="0"/>
        <v>47</v>
      </c>
      <c r="E48" s="4">
        <f t="shared" si="0"/>
        <v>2072</v>
      </c>
      <c r="F48" s="10">
        <f t="shared" si="1"/>
        <v>6000</v>
      </c>
      <c r="G48" s="10">
        <f t="shared" si="2"/>
        <v>523184.91155384836</v>
      </c>
      <c r="H48" s="55"/>
      <c r="I48" s="10">
        <f t="shared" si="3"/>
        <v>5755034.027092332</v>
      </c>
    </row>
    <row r="49" spans="4:9" x14ac:dyDescent="0.3">
      <c r="D49" s="4">
        <f t="shared" si="0"/>
        <v>48</v>
      </c>
      <c r="E49" s="4">
        <f t="shared" si="0"/>
        <v>2073</v>
      </c>
      <c r="F49" s="10">
        <f t="shared" si="1"/>
        <v>6000</v>
      </c>
      <c r="G49" s="10">
        <f t="shared" si="2"/>
        <v>576103.40270923323</v>
      </c>
      <c r="H49" s="55"/>
      <c r="I49" s="10">
        <f t="shared" si="3"/>
        <v>6337137.4298015656</v>
      </c>
    </row>
    <row r="50" spans="4:9" x14ac:dyDescent="0.3">
      <c r="D50" s="4">
        <f t="shared" si="0"/>
        <v>49</v>
      </c>
      <c r="E50" s="4">
        <f t="shared" si="0"/>
        <v>2074</v>
      </c>
      <c r="F50" s="10">
        <f t="shared" si="1"/>
        <v>6000</v>
      </c>
      <c r="G50" s="10">
        <f t="shared" si="2"/>
        <v>634313.74298015656</v>
      </c>
      <c r="H50" s="55"/>
      <c r="I50" s="10">
        <f t="shared" si="3"/>
        <v>6977451.1727817226</v>
      </c>
    </row>
    <row r="51" spans="4:9" x14ac:dyDescent="0.3">
      <c r="D51" s="4">
        <f t="shared" si="0"/>
        <v>50</v>
      </c>
      <c r="E51" s="4">
        <f t="shared" si="0"/>
        <v>2075</v>
      </c>
      <c r="F51" s="10">
        <f t="shared" si="1"/>
        <v>6000</v>
      </c>
      <c r="G51" s="10">
        <f t="shared" si="2"/>
        <v>698345.11727817229</v>
      </c>
      <c r="H51" s="55"/>
      <c r="I51" s="10">
        <f t="shared" si="3"/>
        <v>7681796.2900598953</v>
      </c>
    </row>
    <row r="52" spans="4:9" x14ac:dyDescent="0.3">
      <c r="D52" s="4">
        <f t="shared" si="0"/>
        <v>51</v>
      </c>
      <c r="E52" s="4">
        <f t="shared" si="0"/>
        <v>2076</v>
      </c>
      <c r="F52" s="10">
        <f t="shared" si="1"/>
        <v>6000</v>
      </c>
      <c r="G52" s="10">
        <f t="shared" si="2"/>
        <v>768779.62900598953</v>
      </c>
      <c r="H52" s="55"/>
      <c r="I52" s="10">
        <f t="shared" si="3"/>
        <v>8456575.9190658852</v>
      </c>
    </row>
    <row r="53" spans="4:9" x14ac:dyDescent="0.3">
      <c r="D53" s="4">
        <f t="shared" si="0"/>
        <v>52</v>
      </c>
      <c r="E53" s="4">
        <f t="shared" si="0"/>
        <v>2077</v>
      </c>
      <c r="F53" s="10">
        <f t="shared" si="1"/>
        <v>6000</v>
      </c>
      <c r="G53" s="10">
        <f t="shared" si="2"/>
        <v>846257.59190658852</v>
      </c>
      <c r="H53" s="55"/>
      <c r="I53" s="10">
        <f t="shared" si="3"/>
        <v>9308833.5109724738</v>
      </c>
    </row>
    <row r="54" spans="4:9" x14ac:dyDescent="0.3">
      <c r="D54" s="4">
        <f t="shared" si="0"/>
        <v>53</v>
      </c>
      <c r="E54" s="4">
        <f t="shared" si="0"/>
        <v>2078</v>
      </c>
      <c r="F54" s="10">
        <f t="shared" si="1"/>
        <v>6000</v>
      </c>
      <c r="G54" s="10">
        <f t="shared" si="2"/>
        <v>931483.35109724745</v>
      </c>
      <c r="H54" s="55"/>
      <c r="I54" s="10">
        <f t="shared" si="3"/>
        <v>10246316.86206972</v>
      </c>
    </row>
    <row r="55" spans="4:9" x14ac:dyDescent="0.3">
      <c r="D55" s="4">
        <f t="shared" si="0"/>
        <v>54</v>
      </c>
      <c r="E55" s="4">
        <f t="shared" si="0"/>
        <v>2079</v>
      </c>
      <c r="F55" s="10">
        <f t="shared" si="1"/>
        <v>6000</v>
      </c>
      <c r="G55" s="10">
        <f t="shared" si="2"/>
        <v>1025231.6862069721</v>
      </c>
      <c r="H55" s="55"/>
      <c r="I55" s="10">
        <f t="shared" si="3"/>
        <v>11277548.548276693</v>
      </c>
    </row>
    <row r="56" spans="4:9" x14ac:dyDescent="0.3">
      <c r="D56" s="4">
        <f t="shared" si="0"/>
        <v>55</v>
      </c>
      <c r="E56" s="4">
        <f t="shared" si="0"/>
        <v>2080</v>
      </c>
      <c r="F56" s="10">
        <f t="shared" si="1"/>
        <v>6000</v>
      </c>
      <c r="G56" s="10">
        <f t="shared" si="2"/>
        <v>1128354.8548276692</v>
      </c>
      <c r="H56" s="55"/>
      <c r="I56" s="10">
        <f t="shared" si="3"/>
        <v>12411903.403104361</v>
      </c>
    </row>
    <row r="57" spans="4:9" x14ac:dyDescent="0.3">
      <c r="D57" s="4">
        <f t="shared" si="0"/>
        <v>56</v>
      </c>
      <c r="E57" s="4">
        <f t="shared" si="0"/>
        <v>2081</v>
      </c>
      <c r="F57" s="10">
        <f t="shared" si="1"/>
        <v>6000</v>
      </c>
      <c r="G57" s="10">
        <f t="shared" si="2"/>
        <v>1241790.3403104362</v>
      </c>
      <c r="H57" s="55"/>
      <c r="I57" s="10">
        <f t="shared" si="3"/>
        <v>13659693.743414797</v>
      </c>
    </row>
    <row r="58" spans="4:9" x14ac:dyDescent="0.3">
      <c r="D58" s="4">
        <f t="shared" si="0"/>
        <v>57</v>
      </c>
      <c r="E58" s="4">
        <f t="shared" si="0"/>
        <v>2082</v>
      </c>
      <c r="F58" s="10">
        <f t="shared" si="1"/>
        <v>6000</v>
      </c>
      <c r="G58" s="10">
        <f t="shared" si="2"/>
        <v>1366569.3743414797</v>
      </c>
      <c r="H58" s="55"/>
      <c r="I58" s="10">
        <f t="shared" si="3"/>
        <v>15032263.117756277</v>
      </c>
    </row>
    <row r="59" spans="4:9" x14ac:dyDescent="0.3">
      <c r="D59" s="4">
        <f t="shared" si="0"/>
        <v>58</v>
      </c>
      <c r="E59" s="4">
        <f t="shared" si="0"/>
        <v>2083</v>
      </c>
      <c r="F59" s="10">
        <f t="shared" si="1"/>
        <v>6000</v>
      </c>
      <c r="G59" s="10">
        <f t="shared" si="2"/>
        <v>1503826.3117756278</v>
      </c>
      <c r="H59" s="55"/>
      <c r="I59" s="10">
        <f t="shared" si="3"/>
        <v>16542089.429531906</v>
      </c>
    </row>
    <row r="60" spans="4:9" x14ac:dyDescent="0.3">
      <c r="D60" s="4">
        <f t="shared" si="0"/>
        <v>59</v>
      </c>
      <c r="E60" s="4">
        <f t="shared" si="0"/>
        <v>2084</v>
      </c>
      <c r="F60" s="10">
        <f t="shared" si="1"/>
        <v>6000</v>
      </c>
      <c r="G60" s="10">
        <f t="shared" si="2"/>
        <v>1654808.9429531908</v>
      </c>
      <c r="H60" s="55"/>
      <c r="I60" s="10">
        <f t="shared" si="3"/>
        <v>18202898.372485097</v>
      </c>
    </row>
    <row r="61" spans="4:9" x14ac:dyDescent="0.3">
      <c r="D61" s="4">
        <f t="shared" si="0"/>
        <v>60</v>
      </c>
      <c r="E61" s="4">
        <f t="shared" si="0"/>
        <v>2085</v>
      </c>
      <c r="F61" s="10">
        <f t="shared" si="1"/>
        <v>6000</v>
      </c>
      <c r="G61" s="10">
        <f t="shared" si="2"/>
        <v>1820889.8372485097</v>
      </c>
      <c r="H61" s="55"/>
      <c r="I61" s="10">
        <f t="shared" si="3"/>
        <v>20029788.209733605</v>
      </c>
    </row>
    <row r="62" spans="4:9" x14ac:dyDescent="0.3">
      <c r="D62" s="4">
        <f t="shared" si="0"/>
        <v>61</v>
      </c>
      <c r="E62" s="4">
        <f t="shared" si="0"/>
        <v>2086</v>
      </c>
      <c r="F62" s="10">
        <f t="shared" si="1"/>
        <v>6000</v>
      </c>
      <c r="G62" s="10">
        <f t="shared" si="2"/>
        <v>2003578.8209733607</v>
      </c>
      <c r="H62" s="55"/>
      <c r="I62" s="10">
        <f t="shared" si="3"/>
        <v>22039367.030706964</v>
      </c>
    </row>
    <row r="63" spans="4:9" x14ac:dyDescent="0.3">
      <c r="D63" s="4">
        <f t="shared" si="0"/>
        <v>62</v>
      </c>
      <c r="E63" s="4">
        <f t="shared" si="0"/>
        <v>2087</v>
      </c>
      <c r="F63" s="10">
        <f t="shared" si="1"/>
        <v>6000</v>
      </c>
      <c r="G63" s="10">
        <f t="shared" si="2"/>
        <v>2204536.7030706964</v>
      </c>
      <c r="H63" s="55"/>
      <c r="I63" s="10">
        <f t="shared" si="3"/>
        <v>24249903.733777661</v>
      </c>
    </row>
    <row r="64" spans="4:9" x14ac:dyDescent="0.3">
      <c r="D64" s="4">
        <f t="shared" si="0"/>
        <v>63</v>
      </c>
      <c r="E64" s="4">
        <f t="shared" si="0"/>
        <v>2088</v>
      </c>
      <c r="F64" s="10">
        <f t="shared" si="1"/>
        <v>6000</v>
      </c>
      <c r="G64" s="10">
        <f t="shared" si="2"/>
        <v>2425590.373377766</v>
      </c>
      <c r="H64" s="55"/>
      <c r="I64" s="10">
        <f t="shared" si="3"/>
        <v>26681494.107155427</v>
      </c>
    </row>
    <row r="65" spans="4:9" x14ac:dyDescent="0.3">
      <c r="D65" s="4">
        <f t="shared" si="0"/>
        <v>64</v>
      </c>
      <c r="E65" s="4">
        <f t="shared" si="0"/>
        <v>2089</v>
      </c>
      <c r="F65" s="10">
        <f t="shared" si="1"/>
        <v>6000</v>
      </c>
      <c r="G65" s="10">
        <f t="shared" si="2"/>
        <v>2668749.4107155427</v>
      </c>
      <c r="H65" s="55"/>
      <c r="I65" s="10">
        <f t="shared" si="3"/>
        <v>29356243.51787097</v>
      </c>
    </row>
    <row r="66" spans="4:9" x14ac:dyDescent="0.3">
      <c r="D66" s="4">
        <f t="shared" si="0"/>
        <v>65</v>
      </c>
      <c r="E66" s="4">
        <f t="shared" si="0"/>
        <v>2090</v>
      </c>
      <c r="F66" s="10">
        <f t="shared" si="1"/>
        <v>6000</v>
      </c>
      <c r="G66" s="10">
        <f t="shared" si="2"/>
        <v>2936224.3517870973</v>
      </c>
      <c r="H66" s="55"/>
      <c r="I66" s="10">
        <f t="shared" si="3"/>
        <v>32298467.869658068</v>
      </c>
    </row>
    <row r="67" spans="4:9" x14ac:dyDescent="0.3">
      <c r="D67" s="4">
        <f t="shared" si="0"/>
        <v>66</v>
      </c>
      <c r="E67" s="4">
        <f t="shared" si="0"/>
        <v>2091</v>
      </c>
      <c r="F67" s="10">
        <f t="shared" si="1"/>
        <v>6000</v>
      </c>
      <c r="G67" s="10">
        <f t="shared" si="2"/>
        <v>3230446.786965807</v>
      </c>
      <c r="H67" s="55"/>
      <c r="I67" s="10">
        <f t="shared" si="3"/>
        <v>35534914.656623878</v>
      </c>
    </row>
    <row r="68" spans="4:9" x14ac:dyDescent="0.3">
      <c r="D68" s="4">
        <f t="shared" ref="D68:E76" si="4">D67+1</f>
        <v>67</v>
      </c>
      <c r="E68" s="4">
        <f t="shared" si="4"/>
        <v>2092</v>
      </c>
      <c r="F68" s="10">
        <f t="shared" ref="F68:F76" si="5">$B$6</f>
        <v>6000</v>
      </c>
      <c r="G68" s="10">
        <f t="shared" ref="G68:G76" si="6">(I67+F68)*($B$5/100)</f>
        <v>3554091.4656623881</v>
      </c>
      <c r="H68" s="55"/>
      <c r="I68" s="10">
        <f t="shared" ref="I68:I76" si="7">I67+SUM(F68:H68)</f>
        <v>39095006.122286268</v>
      </c>
    </row>
    <row r="69" spans="4:9" x14ac:dyDescent="0.3">
      <c r="D69" s="4">
        <f t="shared" si="4"/>
        <v>68</v>
      </c>
      <c r="E69" s="4">
        <f t="shared" si="4"/>
        <v>2093</v>
      </c>
      <c r="F69" s="10">
        <f t="shared" si="5"/>
        <v>6000</v>
      </c>
      <c r="G69" s="10">
        <f t="shared" si="6"/>
        <v>3910100.6122286269</v>
      </c>
      <c r="H69" s="55"/>
      <c r="I69" s="10">
        <f t="shared" si="7"/>
        <v>43011106.734514892</v>
      </c>
    </row>
    <row r="70" spans="4:9" x14ac:dyDescent="0.3">
      <c r="D70" s="4">
        <f t="shared" si="4"/>
        <v>69</v>
      </c>
      <c r="E70" s="4">
        <f t="shared" si="4"/>
        <v>2094</v>
      </c>
      <c r="F70" s="10">
        <f t="shared" si="5"/>
        <v>6000</v>
      </c>
      <c r="G70" s="10">
        <f t="shared" si="6"/>
        <v>4301710.6734514898</v>
      </c>
      <c r="H70" s="55"/>
      <c r="I70" s="10">
        <f t="shared" si="7"/>
        <v>47318817.407966383</v>
      </c>
    </row>
    <row r="71" spans="4:9" x14ac:dyDescent="0.3">
      <c r="D71" s="4">
        <f t="shared" si="4"/>
        <v>70</v>
      </c>
      <c r="E71" s="4">
        <f t="shared" si="4"/>
        <v>2095</v>
      </c>
      <c r="F71" s="10">
        <f t="shared" si="5"/>
        <v>6000</v>
      </c>
      <c r="G71" s="10">
        <f t="shared" si="6"/>
        <v>4732481.7407966387</v>
      </c>
      <c r="H71" s="55"/>
      <c r="I71" s="10">
        <f t="shared" si="7"/>
        <v>52057299.148763023</v>
      </c>
    </row>
    <row r="72" spans="4:9" x14ac:dyDescent="0.3">
      <c r="D72" s="4">
        <f t="shared" si="4"/>
        <v>71</v>
      </c>
      <c r="E72" s="4">
        <f t="shared" si="4"/>
        <v>2096</v>
      </c>
      <c r="F72" s="10">
        <f t="shared" si="5"/>
        <v>6000</v>
      </c>
      <c r="G72" s="10">
        <f t="shared" si="6"/>
        <v>5206329.9148763027</v>
      </c>
      <c r="H72" s="55"/>
      <c r="I72" s="10">
        <f t="shared" si="7"/>
        <v>57269629.063639328</v>
      </c>
    </row>
    <row r="73" spans="4:9" x14ac:dyDescent="0.3">
      <c r="D73" s="4">
        <f t="shared" si="4"/>
        <v>72</v>
      </c>
      <c r="E73" s="4">
        <f t="shared" si="4"/>
        <v>2097</v>
      </c>
      <c r="F73" s="10">
        <f t="shared" si="5"/>
        <v>6000</v>
      </c>
      <c r="G73" s="10">
        <f t="shared" si="6"/>
        <v>5727562.9063639333</v>
      </c>
      <c r="H73" s="55"/>
      <c r="I73" s="10">
        <f t="shared" si="7"/>
        <v>63003191.970003262</v>
      </c>
    </row>
    <row r="74" spans="4:9" x14ac:dyDescent="0.3">
      <c r="D74" s="4">
        <f t="shared" si="4"/>
        <v>73</v>
      </c>
      <c r="E74" s="4">
        <f t="shared" si="4"/>
        <v>2098</v>
      </c>
      <c r="F74" s="10">
        <f t="shared" si="5"/>
        <v>6000</v>
      </c>
      <c r="G74" s="10">
        <f t="shared" si="6"/>
        <v>6300919.1970003266</v>
      </c>
      <c r="H74" s="55"/>
      <c r="I74" s="10">
        <f t="shared" si="7"/>
        <v>69310111.167003587</v>
      </c>
    </row>
    <row r="75" spans="4:9" x14ac:dyDescent="0.3">
      <c r="D75" s="4">
        <f t="shared" si="4"/>
        <v>74</v>
      </c>
      <c r="E75" s="4">
        <f t="shared" si="4"/>
        <v>2099</v>
      </c>
      <c r="F75" s="10">
        <f t="shared" si="5"/>
        <v>6000</v>
      </c>
      <c r="G75" s="10">
        <f t="shared" si="6"/>
        <v>6931611.1167003587</v>
      </c>
      <c r="H75" s="55"/>
      <c r="I75" s="10">
        <f t="shared" si="7"/>
        <v>76247722.283703953</v>
      </c>
    </row>
    <row r="76" spans="4:9" x14ac:dyDescent="0.3">
      <c r="D76" s="4">
        <f t="shared" si="4"/>
        <v>75</v>
      </c>
      <c r="E76" s="4">
        <f t="shared" si="4"/>
        <v>2100</v>
      </c>
      <c r="F76" s="10">
        <f t="shared" si="5"/>
        <v>6000</v>
      </c>
      <c r="G76" s="10">
        <f t="shared" si="6"/>
        <v>7625372.2283703955</v>
      </c>
      <c r="H76" s="55"/>
      <c r="I76" s="10">
        <f t="shared" si="7"/>
        <v>83879094.512074351</v>
      </c>
    </row>
  </sheetData>
  <sheetProtection sheet="1" objects="1" scenarios="1"/>
  <mergeCells count="4">
    <mergeCell ref="A12:B12"/>
    <mergeCell ref="A17:B17"/>
    <mergeCell ref="A2:B2"/>
    <mergeCell ref="A8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9119-888F-4ADC-9EE5-7300115069BE}">
  <dimension ref="A1:G21"/>
  <sheetViews>
    <sheetView zoomScale="120" zoomScaleNormal="120" workbookViewId="0">
      <selection activeCell="G17" sqref="G17"/>
    </sheetView>
  </sheetViews>
  <sheetFormatPr defaultRowHeight="14.4" x14ac:dyDescent="0.3"/>
  <cols>
    <col min="1" max="1" width="19.6640625" bestFit="1" customWidth="1"/>
    <col min="2" max="2" width="11" bestFit="1" customWidth="1"/>
    <col min="3" max="3" width="12.44140625" bestFit="1" customWidth="1"/>
    <col min="4" max="4" width="11" bestFit="1" customWidth="1"/>
    <col min="5" max="5" width="12.44140625" bestFit="1" customWidth="1"/>
    <col min="6" max="6" width="11" bestFit="1" customWidth="1"/>
    <col min="7" max="7" width="10" bestFit="1" customWidth="1"/>
  </cols>
  <sheetData>
    <row r="1" spans="1:7" ht="15" thickBot="1" x14ac:dyDescent="0.35">
      <c r="A1" s="30" t="s">
        <v>81</v>
      </c>
      <c r="B1" s="31"/>
      <c r="C1" s="31"/>
      <c r="D1" s="31"/>
      <c r="E1" s="31"/>
      <c r="F1" s="32"/>
    </row>
    <row r="2" spans="1:7" ht="15" thickBot="1" x14ac:dyDescent="0.35">
      <c r="A2" s="38"/>
      <c r="B2" s="33" t="s">
        <v>80</v>
      </c>
      <c r="C2" s="28" t="s">
        <v>79</v>
      </c>
      <c r="D2" s="28" t="s">
        <v>78</v>
      </c>
      <c r="E2" s="28" t="s">
        <v>77</v>
      </c>
      <c r="F2" s="29" t="s">
        <v>76</v>
      </c>
    </row>
    <row r="3" spans="1:7" x14ac:dyDescent="0.3">
      <c r="A3" s="39" t="s">
        <v>75</v>
      </c>
      <c r="B3" s="45" t="s">
        <v>74</v>
      </c>
      <c r="C3" s="46" t="s">
        <v>74</v>
      </c>
      <c r="D3" s="46" t="s">
        <v>74</v>
      </c>
      <c r="E3" s="46" t="s">
        <v>74</v>
      </c>
      <c r="F3" s="47" t="s">
        <v>74</v>
      </c>
    </row>
    <row r="4" spans="1:7" ht="15" thickBot="1" x14ac:dyDescent="0.35">
      <c r="A4" s="40" t="s">
        <v>93</v>
      </c>
      <c r="B4" s="48">
        <v>1</v>
      </c>
      <c r="C4" s="49">
        <v>1</v>
      </c>
      <c r="D4" s="49">
        <v>1</v>
      </c>
      <c r="E4" s="49">
        <v>1</v>
      </c>
      <c r="F4" s="50">
        <v>1</v>
      </c>
    </row>
    <row r="5" spans="1:7" x14ac:dyDescent="0.3">
      <c r="A5" s="39" t="s">
        <v>73</v>
      </c>
      <c r="B5" s="51">
        <v>21085.02</v>
      </c>
      <c r="C5" s="52">
        <v>0</v>
      </c>
      <c r="D5" s="52">
        <v>0</v>
      </c>
      <c r="E5" s="52">
        <v>0</v>
      </c>
      <c r="F5" s="53">
        <v>0</v>
      </c>
    </row>
    <row r="6" spans="1:7" x14ac:dyDescent="0.3">
      <c r="A6" s="41" t="s">
        <v>72</v>
      </c>
      <c r="B6" s="54">
        <v>10410.540000000001</v>
      </c>
      <c r="C6" s="55">
        <v>41642.160000000003</v>
      </c>
      <c r="D6" s="55">
        <v>0</v>
      </c>
      <c r="E6" s="55">
        <v>0</v>
      </c>
      <c r="F6" s="56">
        <v>0</v>
      </c>
    </row>
    <row r="7" spans="1:7" x14ac:dyDescent="0.3">
      <c r="A7" s="41" t="s">
        <v>71</v>
      </c>
      <c r="B7" s="54">
        <v>2550</v>
      </c>
      <c r="C7" s="55">
        <v>0</v>
      </c>
      <c r="D7" s="55">
        <v>52000</v>
      </c>
      <c r="E7" s="55">
        <v>0</v>
      </c>
      <c r="F7" s="56">
        <v>0</v>
      </c>
    </row>
    <row r="8" spans="1:7" ht="15" thickBot="1" x14ac:dyDescent="0.35">
      <c r="A8" s="40" t="s">
        <v>70</v>
      </c>
      <c r="B8" s="57">
        <v>83316.899999999994</v>
      </c>
      <c r="C8" s="58">
        <v>85000</v>
      </c>
      <c r="D8" s="58">
        <v>0</v>
      </c>
      <c r="E8" s="58">
        <v>52000</v>
      </c>
      <c r="F8" s="59">
        <v>0</v>
      </c>
      <c r="G8" s="27"/>
    </row>
    <row r="9" spans="1:7" x14ac:dyDescent="0.3">
      <c r="A9" s="39" t="s">
        <v>69</v>
      </c>
      <c r="B9" s="34">
        <f>VLOOKUP(B3,'Tax Table'!$A$2:$B$5,2,FALSE)</f>
        <v>30000</v>
      </c>
      <c r="C9" s="20">
        <f>VLOOKUP(C3,'Tax Table'!$A$2:$B$5,2,FALSE)</f>
        <v>30000</v>
      </c>
      <c r="D9" s="20">
        <f>VLOOKUP(D3,'Tax Table'!$A$2:$B$5,2,FALSE)</f>
        <v>30000</v>
      </c>
      <c r="E9" s="20">
        <f>VLOOKUP(E3,'Tax Table'!$A$2:$B$5,2,FALSE)</f>
        <v>30000</v>
      </c>
      <c r="F9" s="21">
        <f>VLOOKUP(F3,'Tax Table'!$A$2:$B$5,2,FALSE)</f>
        <v>30000</v>
      </c>
    </row>
    <row r="10" spans="1:7" x14ac:dyDescent="0.3">
      <c r="A10" s="41" t="s">
        <v>68</v>
      </c>
      <c r="B10" s="35">
        <f>SUM(B6:B8)-B9</f>
        <v>66277.440000000002</v>
      </c>
      <c r="C10" s="10">
        <f t="shared" ref="C10:F10" si="0">SUM(C6:C8)-C9</f>
        <v>96642.16</v>
      </c>
      <c r="D10" s="10">
        <f t="shared" si="0"/>
        <v>22000</v>
      </c>
      <c r="E10" s="10">
        <f t="shared" si="0"/>
        <v>22000</v>
      </c>
      <c r="F10" s="22">
        <f t="shared" si="0"/>
        <v>-30000</v>
      </c>
    </row>
    <row r="11" spans="1:7" x14ac:dyDescent="0.3">
      <c r="A11" s="41" t="s">
        <v>67</v>
      </c>
      <c r="B11" s="35">
        <f>IF(B3="Jointly",IF(B10&gt;'Tax Table'!$D$19,(B10*'Tax Table'!$E$19)-'Tax Table'!$F$19,IF(B10&gt;'Tax Table'!$D$18,(B10*'Tax Table'!$E$18)-'Tax Table'!$F$18,IF(B10&gt;'Tax Table'!$D$17,(B10*'Tax Table'!$E$17)-'Tax Table'!$F$17,IF(B10&gt;'Tax Table'!$D$16,(B10*'Tax Table'!$E$16)-'Tax Table'!$F$16,IF(B10&gt;'Tax Table'!$D$15,(B10*'Tax Table'!$E$15)-'Tax Table'!$F$15,IF(B10&gt;'Tax Table'!$D$14,(B10*'Tax Table'!$E$14)-'Tax Table'!$F$14,(B10*'Tax Table'!$E$13)-'Tax Table'!$F$13)))))),IF(B3="Separately",IF(B10&gt;'Tax Table'!$D$29,(B10*'Tax Table'!$E$29)-'Tax Table'!$F$29,IF(B10&gt;'Tax Table'!$D$28,(B10*'Tax Table'!$E$28)-'Tax Table'!$F$28,IF(B10&gt;'Tax Table'!$D$27,(B10*'Tax Table'!$E$27)-'Tax Table'!$F$27,IF(B10&gt;'Tax Table'!$D$26,(B10*'Tax Table'!$E$26)-'Tax Table'!$F$26,IF(B10&gt;'Tax Table'!$D$25,(B10*'Tax Table'!$E$25)-'Tax Table'!$F$25,IF(B10&gt;'Tax Table'!$D$24,(B10*'Tax Table'!$E$24)-'Tax Table'!$F$24,(B10*'Tax Table'!$E$23)-'Tax Table'!$F$23)))))),IF(B3="Single",IF(B10&gt;'Tax Table'!$D$9,(B10*'Tax Table'!$E$9)-'Tax Table'!$F$9,IF(B10&gt;'Tax Table'!$D$8,(B10*'Tax Table'!$E$8)-'Tax Table'!$F$8,IF(B10&gt;'Tax Table'!$D$7,(B10*'Tax Table'!$E$7)-'Tax Table'!$F$7,IF(B10&gt;'Tax Table'!$D$6,(B10*'Tax Table'!$E$6)-'Tax Table'!$F$6,IF(B10&gt;'Tax Table'!$D$5,(B10*'Tax Table'!$E$5)-'Tax Table'!$F$5,IF(B10&gt;'Tax Table'!$D$4,(B10*'Tax Table'!$E$4)-'Tax Table'!$F$4,(B10*'Tax Table'!$E$3)-'Tax Table'!$F$3)))))),IF(B10&gt;'Tax Table'!$D$39,(B10*'Tax Table'!$E$39)-'Tax Table'!$F$39,IF(B10&gt;'Tax Table'!$D$38,(B10*'Tax Table'!$E$38)-'Tax Table'!$F$38,IF(B10&gt;'Tax Table'!$D$37,(B10*'Tax Table'!$E$37)-'Tax Table'!$F$37,IF(B10&gt;'Tax Table'!$D$36,(B10*'Tax Table'!$E$36)-'Tax Table'!$F$36,IF(B10&gt;'Tax Table'!$D$35,(B10*'Tax Table'!$E$35)-'Tax Table'!$F$35,IF(B10&gt;'Tax Table'!$D$34,(B10*'Tax Table'!$E$34)-'Tax Table'!$F$34,(B10*'Tax Table'!$E$33)-'Tax Table'!$F$33)))))))))</f>
        <v>7476.2928000000002</v>
      </c>
      <c r="C11" s="10">
        <f>IF(C3="Jointly",IF(C10&gt;'Tax Table'!$D$19,(C10*'Tax Table'!$E$19)-'Tax Table'!$F$19,IF(C10&gt;'Tax Table'!$D$18,(C10*'Tax Table'!$E$18)-'Tax Table'!$F$18,IF(C10&gt;'Tax Table'!$D$17,(C10*'Tax Table'!$E$17)-'Tax Table'!$F$17,IF(C10&gt;'Tax Table'!$D$16,(C10*'Tax Table'!$E$16)-'Tax Table'!$F$16,IF(C10&gt;'Tax Table'!$D$15,(C10*'Tax Table'!$E$15)-'Tax Table'!$F$15,IF(C10&gt;'Tax Table'!$D$14,(C10*'Tax Table'!$E$14)-'Tax Table'!$F$14,(C10*'Tax Table'!$E$13)-'Tax Table'!$F$13)))))),IF(C3="Separately",IF(C10&gt;'Tax Table'!$D$29,(C10*'Tax Table'!$E$29)-'Tax Table'!$F$29,IF(C10&gt;'Tax Table'!$D$28,(C10*'Tax Table'!$E$28)-'Tax Table'!$F$28,IF(C10&gt;'Tax Table'!$D$27,(C10*'Tax Table'!$E$27)-'Tax Table'!$F$27,IF(C10&gt;'Tax Table'!$D$26,(C10*'Tax Table'!$E$26)-'Tax Table'!$F$26,IF(C10&gt;'Tax Table'!$D$25,(C10*'Tax Table'!$E$25)-'Tax Table'!$F$25,IF(C10&gt;'Tax Table'!$D$24,(C10*'Tax Table'!$E$24)-'Tax Table'!$F$24,(C10*'Tax Table'!$E$23)-'Tax Table'!$F$23)))))),IF(C3="Single",IF(C10&gt;'Tax Table'!$D$9,(C10*'Tax Table'!$E$9)-'Tax Table'!$F$9,IF(C10&gt;'Tax Table'!$D$8,(C10*'Tax Table'!$E$8)-'Tax Table'!$F$8,IF(C10&gt;'Tax Table'!$D$7,(C10*'Tax Table'!$E$7)-'Tax Table'!$F$7,IF(C10&gt;'Tax Table'!$D$6,(C10*'Tax Table'!$E$6)-'Tax Table'!$F$6,IF(C10&gt;'Tax Table'!$D$5,(C10*'Tax Table'!$E$5)-'Tax Table'!$F$5,IF(C10&gt;'Tax Table'!$D$4,(C10*'Tax Table'!$E$4)-'Tax Table'!$F$4,(C10*'Tax Table'!$E$3)-'Tax Table'!$F$3)))))),IF(C10&gt;'Tax Table'!$D$39,(C10*'Tax Table'!$E$39)-'Tax Table'!$F$39,IF(C10&gt;'Tax Table'!$D$38,(C10*'Tax Table'!$E$38)-'Tax Table'!$F$38,IF(C10&gt;'Tax Table'!$D$37,(C10*'Tax Table'!$E$37)-'Tax Table'!$F$37,IF(C10&gt;'Tax Table'!$D$36,(C10*'Tax Table'!$E$36)-'Tax Table'!$F$36,IF(C10&gt;'Tax Table'!$D$35,(C10*'Tax Table'!$E$35)-'Tax Table'!$F$35,IF(C10&gt;'Tax Table'!$D$34,(C10*'Tax Table'!$E$34)-'Tax Table'!$F$34,(C10*'Tax Table'!$E$33)-'Tax Table'!$F$33)))))))))</f>
        <v>11120.0592</v>
      </c>
      <c r="D11" s="10">
        <f>IF(D3="Jointly",IF(D10&gt;'Tax Table'!$D$19,(D10*'Tax Table'!$E$19)-'Tax Table'!$F$19,IF(D10&gt;'Tax Table'!$D$18,(D10*'Tax Table'!$E$18)-'Tax Table'!$F$18,IF(D10&gt;'Tax Table'!$D$17,(D10*'Tax Table'!$E$17)-'Tax Table'!$F$17,IF(D10&gt;'Tax Table'!$D$16,(D10*'Tax Table'!$E$16)-'Tax Table'!$F$16,IF(D10&gt;'Tax Table'!$D$15,(D10*'Tax Table'!$E$15)-'Tax Table'!$F$15,IF(D10&gt;'Tax Table'!$D$14,(D10*'Tax Table'!$E$14)-'Tax Table'!$F$14,(D10*'Tax Table'!$E$13)-'Tax Table'!$F$13)))))),IF(D3="Separately",IF(D10&gt;'Tax Table'!$D$29,(D10*'Tax Table'!$E$29)-'Tax Table'!$F$29,IF(D10&gt;'Tax Table'!$D$28,(D10*'Tax Table'!$E$28)-'Tax Table'!$F$28,IF(D10&gt;'Tax Table'!$D$27,(D10*'Tax Table'!$E$27)-'Tax Table'!$F$27,IF(D10&gt;'Tax Table'!$D$26,(D10*'Tax Table'!$E$26)-'Tax Table'!$F$26,IF(D10&gt;'Tax Table'!$D$25,(D10*'Tax Table'!$E$25)-'Tax Table'!$F$25,IF(D10&gt;'Tax Table'!$D$24,(D10*'Tax Table'!$E$24)-'Tax Table'!$F$24,(D10*'Tax Table'!$E$23)-'Tax Table'!$F$23)))))),IF(D3="Single",IF(D10&gt;'Tax Table'!$D$9,(D10*'Tax Table'!$E$9)-'Tax Table'!$F$9,IF(D10&gt;'Tax Table'!$D$8,(D10*'Tax Table'!$E$8)-'Tax Table'!$F$8,IF(D10&gt;'Tax Table'!$D$7,(D10*'Tax Table'!$E$7)-'Tax Table'!$F$7,IF(D10&gt;'Tax Table'!$D$6,(D10*'Tax Table'!$E$6)-'Tax Table'!$F$6,IF(D10&gt;'Tax Table'!$D$5,(D10*'Tax Table'!$E$5)-'Tax Table'!$F$5,IF(D10&gt;'Tax Table'!$D$4,(D10*'Tax Table'!$E$4)-'Tax Table'!$F$4,(D10*'Tax Table'!$E$3)-'Tax Table'!$F$3)))))),IF(D10&gt;'Tax Table'!$D$39,(D10*'Tax Table'!$E$39)-'Tax Table'!$F$39,IF(D10&gt;'Tax Table'!$D$38,(D10*'Tax Table'!$E$38)-'Tax Table'!$F$38,IF(D10&gt;'Tax Table'!$D$37,(D10*'Tax Table'!$E$37)-'Tax Table'!$F$37,IF(D10&gt;'Tax Table'!$D$36,(D10*'Tax Table'!$E$36)-'Tax Table'!$F$36,IF(D10&gt;'Tax Table'!$D$35,(D10*'Tax Table'!$E$35)-'Tax Table'!$F$35,IF(D10&gt;'Tax Table'!$D$34,(D10*'Tax Table'!$E$34)-'Tax Table'!$F$34,(D10*'Tax Table'!$E$33)-'Tax Table'!$F$33)))))))))</f>
        <v>2200</v>
      </c>
      <c r="E11" s="10">
        <f>IF(E3="Jointly",IF(E10&gt;'Tax Table'!$D$19,(E10*'Tax Table'!$E$19)-'Tax Table'!$F$19,IF(E10&gt;'Tax Table'!$D$18,(E10*'Tax Table'!$E$18)-'Tax Table'!$F$18,IF(E10&gt;'Tax Table'!$D$17,(E10*'Tax Table'!$E$17)-'Tax Table'!$F$17,IF(E10&gt;'Tax Table'!$D$16,(E10*'Tax Table'!$E$16)-'Tax Table'!$F$16,IF(E10&gt;'Tax Table'!$D$15,(E10*'Tax Table'!$E$15)-'Tax Table'!$F$15,IF(E10&gt;'Tax Table'!$D$14,(E10*'Tax Table'!$E$14)-'Tax Table'!$F$14,(E10*'Tax Table'!$E$13)-'Tax Table'!$F$13)))))),IF(E3="Separately",IF(E10&gt;'Tax Table'!$D$29,(E10*'Tax Table'!$E$29)-'Tax Table'!$F$29,IF(E10&gt;'Tax Table'!$D$28,(E10*'Tax Table'!$E$28)-'Tax Table'!$F$28,IF(E10&gt;'Tax Table'!$D$27,(E10*'Tax Table'!$E$27)-'Tax Table'!$F$27,IF(E10&gt;'Tax Table'!$D$26,(E10*'Tax Table'!$E$26)-'Tax Table'!$F$26,IF(E10&gt;'Tax Table'!$D$25,(E10*'Tax Table'!$E$25)-'Tax Table'!$F$25,IF(E10&gt;'Tax Table'!$D$24,(E10*'Tax Table'!$E$24)-'Tax Table'!$F$24,(E10*'Tax Table'!$E$23)-'Tax Table'!$F$23)))))),IF(E3="Single",IF(E10&gt;'Tax Table'!$D$9,(E10*'Tax Table'!$E$9)-'Tax Table'!$F$9,IF(E10&gt;'Tax Table'!$D$8,(E10*'Tax Table'!$E$8)-'Tax Table'!$F$8,IF(E10&gt;'Tax Table'!$D$7,(E10*'Tax Table'!$E$7)-'Tax Table'!$F$7,IF(E10&gt;'Tax Table'!$D$6,(E10*'Tax Table'!$E$6)-'Tax Table'!$F$6,IF(E10&gt;'Tax Table'!$D$5,(E10*'Tax Table'!$E$5)-'Tax Table'!$F$5,IF(E10&gt;'Tax Table'!$D$4,(E10*'Tax Table'!$E$4)-'Tax Table'!$F$4,(E10*'Tax Table'!$E$3)-'Tax Table'!$F$3)))))),IF(E10&gt;'Tax Table'!$D$39,(E10*'Tax Table'!$E$39)-'Tax Table'!$F$39,IF(E10&gt;'Tax Table'!$D$38,(E10*'Tax Table'!$E$38)-'Tax Table'!$F$38,IF(E10&gt;'Tax Table'!$D$37,(E10*'Tax Table'!$E$37)-'Tax Table'!$F$37,IF(E10&gt;'Tax Table'!$D$36,(E10*'Tax Table'!$E$36)-'Tax Table'!$F$36,IF(E10&gt;'Tax Table'!$D$35,(E10*'Tax Table'!$E$35)-'Tax Table'!$F$35,IF(E10&gt;'Tax Table'!$D$34,(E10*'Tax Table'!$E$34)-'Tax Table'!$F$34,(E10*'Tax Table'!$E$33)-'Tax Table'!$F$33)))))))))</f>
        <v>2200</v>
      </c>
      <c r="F11" s="22">
        <f>IF(F3="Jointly",IF(F10&gt;'Tax Table'!$D$19,(F10*'Tax Table'!$E$19)-'Tax Table'!$F$19,IF(F10&gt;'Tax Table'!$D$18,(F10*'Tax Table'!$E$18)-'Tax Table'!$F$18,IF(F10&gt;'Tax Table'!$D$17,(F10*'Tax Table'!$E$17)-'Tax Table'!$F$17,IF(F10&gt;'Tax Table'!$D$16,(F10*'Tax Table'!$E$16)-'Tax Table'!$F$16,IF(F10&gt;'Tax Table'!$D$15,(F10*'Tax Table'!$E$15)-'Tax Table'!$F$15,IF(F10&gt;'Tax Table'!$D$14,(F10*'Tax Table'!$E$14)-'Tax Table'!$F$14,(F10*'Tax Table'!$E$13)-'Tax Table'!$F$13)))))),IF(F3="Separately",IF(F10&gt;'Tax Table'!$D$29,(F10*'Tax Table'!$E$29)-'Tax Table'!$F$29,IF(F10&gt;'Tax Table'!$D$28,(F10*'Tax Table'!$E$28)-'Tax Table'!$F$28,IF(F10&gt;'Tax Table'!$D$27,(F10*'Tax Table'!$E$27)-'Tax Table'!$F$27,IF(F10&gt;'Tax Table'!$D$26,(F10*'Tax Table'!$E$26)-'Tax Table'!$F$26,IF(F10&gt;'Tax Table'!$D$25,(F10*'Tax Table'!$E$25)-'Tax Table'!$F$25,IF(F10&gt;'Tax Table'!$D$24,(F10*'Tax Table'!$E$24)-'Tax Table'!$F$24,(F10*'Tax Table'!$E$23)-'Tax Table'!$F$23)))))),IF(F3="Single",IF(F10&gt;'Tax Table'!$D$9,(F10*'Tax Table'!$E$9)-'Tax Table'!$F$9,IF(F10&gt;'Tax Table'!$D$8,(F10*'Tax Table'!$E$8)-'Tax Table'!$F$8,IF(F10&gt;'Tax Table'!$D$7,(F10*'Tax Table'!$E$7)-'Tax Table'!$F$7,IF(F10&gt;'Tax Table'!$D$6,(F10*'Tax Table'!$E$6)-'Tax Table'!$F$6,IF(F10&gt;'Tax Table'!$D$5,(F10*'Tax Table'!$E$5)-'Tax Table'!$F$5,IF(F10&gt;'Tax Table'!$D$4,(F10*'Tax Table'!$E$4)-'Tax Table'!$F$4,(F10*'Tax Table'!$E$3)-'Tax Table'!$F$3)))))),IF(F10&gt;'Tax Table'!$D$39,(F10*'Tax Table'!$E$39)-'Tax Table'!$F$39,IF(F10&gt;'Tax Table'!$D$38,(F10*'Tax Table'!$E$38)-'Tax Table'!$F$38,IF(F10&gt;'Tax Table'!$D$37,(F10*'Tax Table'!$E$37)-'Tax Table'!$F$37,IF(F10&gt;'Tax Table'!$D$36,(F10*'Tax Table'!$E$36)-'Tax Table'!$F$36,IF(F10&gt;'Tax Table'!$D$35,(F10*'Tax Table'!$E$35)-'Tax Table'!$F$35,IF(F10&gt;'Tax Table'!$D$34,(F10*'Tax Table'!$E$34)-'Tax Table'!$F$34,(F10*'Tax Table'!$E$33)-'Tax Table'!$F$33)))))))))</f>
        <v>-3000</v>
      </c>
    </row>
    <row r="12" spans="1:7" ht="15" thickBot="1" x14ac:dyDescent="0.35">
      <c r="A12" s="40" t="s">
        <v>90</v>
      </c>
      <c r="B12" s="36">
        <f>B4*'Tax Table'!$A$8</f>
        <v>2200</v>
      </c>
      <c r="C12" s="23">
        <f>C4*'Tax Table'!$A$8</f>
        <v>2200</v>
      </c>
      <c r="D12" s="23">
        <f>D4*'Tax Table'!$A$8</f>
        <v>2200</v>
      </c>
      <c r="E12" s="23">
        <f>E4*'Tax Table'!$A$8</f>
        <v>2200</v>
      </c>
      <c r="F12" s="24">
        <f>F4*'Tax Table'!$A$8</f>
        <v>2200</v>
      </c>
    </row>
    <row r="13" spans="1:7" x14ac:dyDescent="0.3">
      <c r="A13" s="39" t="s">
        <v>66</v>
      </c>
      <c r="B13" s="64">
        <f t="shared" ref="B13:F13" si="1">IF(B11-B12&lt;0,0,B11-B12)</f>
        <v>5276.2928000000002</v>
      </c>
      <c r="C13" s="20">
        <f t="shared" si="1"/>
        <v>8920.0591999999997</v>
      </c>
      <c r="D13" s="20">
        <f t="shared" si="1"/>
        <v>0</v>
      </c>
      <c r="E13" s="20">
        <f t="shared" si="1"/>
        <v>0</v>
      </c>
      <c r="F13" s="21">
        <f t="shared" si="1"/>
        <v>0</v>
      </c>
    </row>
    <row r="14" spans="1:7" x14ac:dyDescent="0.3">
      <c r="A14" s="41" t="s">
        <v>65</v>
      </c>
      <c r="B14" s="65">
        <f>IF(B8&gt;'Tax Table'!$A$11,'Tax Table'!$A$11*0.062,IF(B7+B8&gt;'Tax Table'!$A$11,(B8*0.062)+(('Tax Table'!$A$11-B8)*0.124),(B7*0.124)+(B8*0.062)))</f>
        <v>5481.8477999999996</v>
      </c>
      <c r="C14" s="35">
        <f>IF(C8&gt;'Tax Table'!$A$11,'Tax Table'!$A$11*0.062,IF(C7+C8&gt;'Tax Table'!$A$11,(C8*0.062)+(('Tax Table'!$A$11-C8)*0.124),(C7*0.124)+(C8*0.062)))</f>
        <v>5270</v>
      </c>
      <c r="D14" s="35">
        <f>IF(D8&gt;'Tax Table'!$A$11,'Tax Table'!$A$11*0.062,IF(D7+D8&gt;'Tax Table'!$A$11,(D8*0.062)+(('Tax Table'!$A$11-D8)*0.124),(D7*0.124)+(D8*0.062)))</f>
        <v>6448</v>
      </c>
      <c r="E14" s="35">
        <f>IF(E8&gt;'Tax Table'!$A$11,'Tax Table'!$A$11*0.062,IF(E7+E8&gt;'Tax Table'!$A$11,(E8*0.062)+(('Tax Table'!$A$11-E8)*0.124),(E7*0.124)+(E8*0.062)))</f>
        <v>3224</v>
      </c>
      <c r="F14" s="66">
        <f>IF(F8&gt;'Tax Table'!$A$11,'Tax Table'!$A$11*0.062,IF(F7+F8&gt;'Tax Table'!$A$11,(F8*0.062)+(('Tax Table'!$A$11-F8)*0.124),(F7*0.124)+(F8*0.062)))</f>
        <v>0</v>
      </c>
    </row>
    <row r="15" spans="1:7" ht="15" thickBot="1" x14ac:dyDescent="0.35">
      <c r="A15" s="42" t="s">
        <v>64</v>
      </c>
      <c r="B15" s="67">
        <f>(B7*0.029)+(B8*0.0145)+IF(B3="Jointly",IF(B7+B8&gt;'Tax Table'!$B$15,((B7+B8)-'Tax Table'!$B$15)*0.009,0),IF(B3="Separately",IF(B7+B8&gt;'Tax Table'!$B$16,((B7+B8)-'Tax Table'!$B$16)*0.009,0),IF(B3="Single",IF(B7+B8&gt;'Tax Table'!$B$14,((B7+B8)-'Tax Table'!$B$14)*0.009,0),IF(B7+B8&gt;'Tax Table'!$B$17,((B7+B8)-'Tax Table'!$B$17)*0.009,0))))</f>
        <v>1282.0450499999999</v>
      </c>
      <c r="C15" s="23">
        <f>(C7*0.029)+(C8*0.0145)+IF(C3="Jointly",IF(C7+C8&gt;'Tax Table'!$B$15,((C7+C8)-'Tax Table'!$B$15)*0.009,0),IF(C3="Separately",IF(C7+C8&gt;'Tax Table'!$B$16,((C7+C8)-'Tax Table'!$B$16)*0.009,0),IF(C3="Single",IF(C7+C8&gt;'Tax Table'!$B$14,((C7+C8)-'Tax Table'!$B$14)*0.009,0),IF(C7+C8&gt;'Tax Table'!$B$17,((C7+C8)-'Tax Table'!$B$17)*0.009,0))))</f>
        <v>1232.5</v>
      </c>
      <c r="D15" s="23">
        <f>(D7*0.029)+(D8*0.0145)+IF(D3="Jointly",IF(D7+D8&gt;'Tax Table'!$B$15,((D7+D8)-'Tax Table'!$B$15)*0.009,0),IF(D3="Separately",IF(D7+D8&gt;'Tax Table'!$B$16,((D7+D8)-'Tax Table'!$B$16)*0.009,0),IF(D3="Single",IF(D7+D8&gt;'Tax Table'!$B$14,((D7+D8)-'Tax Table'!$B$14)*0.009,0),IF(D7+D8&gt;'Tax Table'!$B$17,((D7+D8)-'Tax Table'!$B$17)*0.009,0))))</f>
        <v>1508</v>
      </c>
      <c r="E15" s="23">
        <f>(E7*0.029)+(E8*0.0145)+IF(E3="Jointly",IF(E7+E8&gt;'Tax Table'!$B$15,((E7+E8)-'Tax Table'!$B$15)*0.009,0),IF(E3="Separately",IF(E7+E8&gt;'Tax Table'!$B$16,((E7+E8)-'Tax Table'!$B$16)*0.009,0),IF(E3="Single",IF(E7+E8&gt;'Tax Table'!$B$14,((E7+E8)-'Tax Table'!$B$14)*0.009,0),IF(E7+E8&gt;'Tax Table'!$B$17,((E7+E8)-'Tax Table'!$B$17)*0.009,0))))</f>
        <v>754</v>
      </c>
      <c r="F15" s="24">
        <f>(F7*0.029)+(F8*0.0145)+IF(F3="Jointly",IF(F7+F8&gt;'Tax Table'!$B$15,((F7+F8)-'Tax Table'!$B$15)*0.009,0),IF(F3="Separately",IF(F7+F8&gt;'Tax Table'!$B$16,((F7+F8)-'Tax Table'!$B$16)*0.009,0),IF(F3="Single",IF(F7+F8&gt;'Tax Table'!$B$14,((F7+F8)-'Tax Table'!$B$14)*0.009,0),IF(F7+F8&gt;'Tax Table'!$B$17,((F7+F8)-'Tax Table'!$B$17)*0.009,0))))</f>
        <v>0</v>
      </c>
    </row>
    <row r="16" spans="1:7" ht="15" thickBot="1" x14ac:dyDescent="0.35">
      <c r="A16" s="43" t="s">
        <v>63</v>
      </c>
      <c r="B16" s="37">
        <f>SUM(B13:B15)</f>
        <v>12040.185649999999</v>
      </c>
      <c r="C16" s="25">
        <f t="shared" ref="C16:F16" si="2">SUM(C13:C15)</f>
        <v>15422.5592</v>
      </c>
      <c r="D16" s="25">
        <f t="shared" si="2"/>
        <v>7956</v>
      </c>
      <c r="E16" s="25">
        <f t="shared" si="2"/>
        <v>3978</v>
      </c>
      <c r="F16" s="26">
        <f t="shared" si="2"/>
        <v>0</v>
      </c>
    </row>
    <row r="17" spans="1:6" ht="15" thickBot="1" x14ac:dyDescent="0.35">
      <c r="A17" s="44"/>
      <c r="B17" s="33"/>
      <c r="C17" s="28"/>
      <c r="D17" s="28"/>
      <c r="E17" s="28"/>
      <c r="F17" s="29"/>
    </row>
    <row r="18" spans="1:6" ht="15" thickBot="1" x14ac:dyDescent="0.35">
      <c r="A18" s="43" t="s">
        <v>62</v>
      </c>
      <c r="B18" s="37">
        <f>SUM(B5:B8)-B16</f>
        <v>105322.27434999999</v>
      </c>
      <c r="C18" s="25">
        <f>SUM(C5:C8)-C16</f>
        <v>111219.6008</v>
      </c>
      <c r="D18" s="25">
        <f>SUM(D5:D8)-D16</f>
        <v>44044</v>
      </c>
      <c r="E18" s="25">
        <f>SUM(E5:E8)-E16</f>
        <v>48022</v>
      </c>
      <c r="F18" s="26">
        <f>SUM(F5:F8)-F16</f>
        <v>0</v>
      </c>
    </row>
    <row r="19" spans="1:6" ht="15" thickBot="1" x14ac:dyDescent="0.35">
      <c r="A19" s="44"/>
      <c r="B19" s="33"/>
      <c r="C19" s="28"/>
      <c r="D19" s="28"/>
      <c r="E19" s="28"/>
      <c r="F19" s="29"/>
    </row>
    <row r="20" spans="1:6" x14ac:dyDescent="0.3">
      <c r="A20" s="39" t="s">
        <v>61</v>
      </c>
      <c r="B20" s="34">
        <f>B18/12</f>
        <v>8776.8561958333321</v>
      </c>
      <c r="C20" s="20">
        <f t="shared" ref="C20:F20" si="3">C18/12</f>
        <v>9268.3000666666667</v>
      </c>
      <c r="D20" s="20">
        <f t="shared" si="3"/>
        <v>3670.3333333333335</v>
      </c>
      <c r="E20" s="20">
        <f t="shared" si="3"/>
        <v>4001.8333333333335</v>
      </c>
      <c r="F20" s="21">
        <f t="shared" si="3"/>
        <v>0</v>
      </c>
    </row>
    <row r="21" spans="1:6" ht="15" thickBot="1" x14ac:dyDescent="0.35">
      <c r="A21" s="40" t="s">
        <v>60</v>
      </c>
      <c r="B21" s="36">
        <f>B16/12</f>
        <v>1003.3488041666666</v>
      </c>
      <c r="C21" s="23">
        <f t="shared" ref="C21:F21" si="4">C16/12</f>
        <v>1285.2132666666666</v>
      </c>
      <c r="D21" s="23">
        <f t="shared" si="4"/>
        <v>663</v>
      </c>
      <c r="E21" s="23">
        <f t="shared" si="4"/>
        <v>331.5</v>
      </c>
      <c r="F21" s="24">
        <f t="shared" si="4"/>
        <v>0</v>
      </c>
    </row>
  </sheetData>
  <sheetProtection sheet="1" objects="1" scenarios="1"/>
  <mergeCells count="1">
    <mergeCell ref="A1:F1"/>
  </mergeCells>
  <pageMargins left="0.7" right="0.7" top="0.75" bottom="0.75" header="0.3" footer="0.3"/>
  <ignoredErrors>
    <ignoredError sqref="B10:F10 B18:F18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CD3912-3D67-4D72-B2D1-51C8C251F6AB}">
          <x14:formula1>
            <xm:f>'Tax Table'!$A$2:$A$5</xm:f>
          </x14:formula1>
          <xm:sqref>B3:F3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5B43-CFE7-4AFC-A816-479A13BF83EE}">
  <dimension ref="A1:F39"/>
  <sheetViews>
    <sheetView workbookViewId="0">
      <selection activeCell="B10" sqref="B10"/>
    </sheetView>
  </sheetViews>
  <sheetFormatPr defaultRowHeight="14.4" x14ac:dyDescent="0.3"/>
  <cols>
    <col min="1" max="1" width="17.33203125" bestFit="1" customWidth="1"/>
    <col min="2" max="2" width="17.21875" bestFit="1" customWidth="1"/>
    <col min="3" max="3" width="2.33203125" customWidth="1"/>
    <col min="4" max="4" width="12.33203125" style="11" bestFit="1" customWidth="1"/>
    <col min="5" max="5" width="19.33203125" style="17" bestFit="1" customWidth="1"/>
    <col min="6" max="6" width="17.44140625" style="11" bestFit="1" customWidth="1"/>
    <col min="7" max="7" width="2.88671875" customWidth="1"/>
  </cols>
  <sheetData>
    <row r="1" spans="1:6" x14ac:dyDescent="0.3">
      <c r="A1" s="14" t="s">
        <v>92</v>
      </c>
      <c r="B1" s="7" t="s">
        <v>69</v>
      </c>
      <c r="D1" s="15" t="s">
        <v>89</v>
      </c>
      <c r="E1" s="15"/>
      <c r="F1" s="15"/>
    </row>
    <row r="2" spans="1:6" x14ac:dyDescent="0.3">
      <c r="A2" s="4" t="s">
        <v>89</v>
      </c>
      <c r="B2" s="55">
        <v>15000</v>
      </c>
      <c r="D2" s="10" t="s">
        <v>84</v>
      </c>
      <c r="E2" s="16" t="s">
        <v>83</v>
      </c>
      <c r="F2" s="10" t="s">
        <v>82</v>
      </c>
    </row>
    <row r="3" spans="1:6" x14ac:dyDescent="0.3">
      <c r="A3" s="4" t="s">
        <v>74</v>
      </c>
      <c r="B3" s="55">
        <v>30000</v>
      </c>
      <c r="D3" s="55"/>
      <c r="E3" s="60">
        <v>0.1</v>
      </c>
      <c r="F3" s="10">
        <v>0</v>
      </c>
    </row>
    <row r="4" spans="1:6" x14ac:dyDescent="0.3">
      <c r="A4" s="4" t="s">
        <v>88</v>
      </c>
      <c r="B4" s="55">
        <v>15000</v>
      </c>
      <c r="D4" s="55">
        <v>11925</v>
      </c>
      <c r="E4" s="60">
        <v>0.12</v>
      </c>
      <c r="F4" s="10">
        <f>(D4*E4)-((D4*E3)-F3)</f>
        <v>238.5</v>
      </c>
    </row>
    <row r="5" spans="1:6" x14ac:dyDescent="0.3">
      <c r="A5" s="4" t="s">
        <v>85</v>
      </c>
      <c r="B5" s="55">
        <v>22500</v>
      </c>
      <c r="D5" s="55">
        <v>48475</v>
      </c>
      <c r="E5" s="60">
        <v>0.22</v>
      </c>
      <c r="F5" s="10">
        <f>(D5*E5)-((D5*E4)-F4)</f>
        <v>5086</v>
      </c>
    </row>
    <row r="6" spans="1:6" x14ac:dyDescent="0.3">
      <c r="D6" s="55">
        <v>103350</v>
      </c>
      <c r="E6" s="60">
        <v>0.24</v>
      </c>
      <c r="F6" s="10">
        <f>(D6*E6)-((D6*E5)-F5)</f>
        <v>7153</v>
      </c>
    </row>
    <row r="7" spans="1:6" x14ac:dyDescent="0.3">
      <c r="A7" s="19" t="s">
        <v>90</v>
      </c>
      <c r="B7" s="18"/>
      <c r="D7" s="55">
        <v>197300</v>
      </c>
      <c r="E7" s="60">
        <v>0.32</v>
      </c>
      <c r="F7" s="10">
        <f>(D7*E7)-((D7*E6)-F6)</f>
        <v>22937</v>
      </c>
    </row>
    <row r="8" spans="1:6" x14ac:dyDescent="0.3">
      <c r="A8" s="55">
        <v>2200</v>
      </c>
      <c r="D8" s="55">
        <v>250525</v>
      </c>
      <c r="E8" s="60">
        <v>0.35</v>
      </c>
      <c r="F8" s="10">
        <f>(D8*E8)-((D8*E7)-F7)</f>
        <v>30452.75</v>
      </c>
    </row>
    <row r="9" spans="1:6" x14ac:dyDescent="0.3">
      <c r="D9" s="55">
        <v>626350</v>
      </c>
      <c r="E9" s="60">
        <v>0.37</v>
      </c>
      <c r="F9" s="10">
        <f>(D9*E9)-((D9*E8)-F8)</f>
        <v>42979.75</v>
      </c>
    </row>
    <row r="10" spans="1:6" x14ac:dyDescent="0.3">
      <c r="A10" s="14" t="s">
        <v>95</v>
      </c>
    </row>
    <row r="11" spans="1:6" x14ac:dyDescent="0.3">
      <c r="A11" s="55">
        <v>176100</v>
      </c>
      <c r="D11" s="15" t="s">
        <v>87</v>
      </c>
      <c r="E11" s="15"/>
      <c r="F11" s="15"/>
    </row>
    <row r="12" spans="1:6" x14ac:dyDescent="0.3">
      <c r="D12" s="10" t="s">
        <v>84</v>
      </c>
      <c r="E12" s="16" t="s">
        <v>83</v>
      </c>
      <c r="F12" s="10" t="s">
        <v>82</v>
      </c>
    </row>
    <row r="13" spans="1:6" x14ac:dyDescent="0.3">
      <c r="A13" s="12" t="s">
        <v>96</v>
      </c>
      <c r="B13" s="12"/>
      <c r="D13" s="55"/>
      <c r="E13" s="60">
        <v>0.1</v>
      </c>
      <c r="F13" s="10">
        <v>0</v>
      </c>
    </row>
    <row r="14" spans="1:6" x14ac:dyDescent="0.3">
      <c r="A14" s="4" t="s">
        <v>89</v>
      </c>
      <c r="B14" s="55">
        <v>200000</v>
      </c>
      <c r="D14" s="55">
        <v>23850</v>
      </c>
      <c r="E14" s="60">
        <v>0.12</v>
      </c>
      <c r="F14" s="10">
        <f>(D14*E14)-((D14*E13)-F13)</f>
        <v>477</v>
      </c>
    </row>
    <row r="15" spans="1:6" x14ac:dyDescent="0.3">
      <c r="A15" s="4" t="s">
        <v>74</v>
      </c>
      <c r="B15" s="55">
        <v>250000</v>
      </c>
      <c r="D15" s="55">
        <v>96950</v>
      </c>
      <c r="E15" s="60">
        <v>0.22</v>
      </c>
      <c r="F15" s="10">
        <f>(D15*E15)-((D15*E14)-F14)</f>
        <v>10172</v>
      </c>
    </row>
    <row r="16" spans="1:6" x14ac:dyDescent="0.3">
      <c r="A16" s="4" t="s">
        <v>88</v>
      </c>
      <c r="B16" s="55">
        <v>125000</v>
      </c>
      <c r="D16" s="55">
        <v>206700</v>
      </c>
      <c r="E16" s="60">
        <v>0.24</v>
      </c>
      <c r="F16" s="10">
        <f>(D16*E16)-((D16*E15)-F15)</f>
        <v>14306</v>
      </c>
    </row>
    <row r="17" spans="1:6" x14ac:dyDescent="0.3">
      <c r="A17" s="4" t="s">
        <v>85</v>
      </c>
      <c r="B17" s="55">
        <v>200000</v>
      </c>
      <c r="D17" s="55">
        <v>394600</v>
      </c>
      <c r="E17" s="60">
        <v>0.32</v>
      </c>
      <c r="F17" s="10">
        <f>(D17*E17)-((D17*E16)-F16)</f>
        <v>45874</v>
      </c>
    </row>
    <row r="18" spans="1:6" x14ac:dyDescent="0.3">
      <c r="D18" s="55">
        <v>501050</v>
      </c>
      <c r="E18" s="60">
        <v>0.35</v>
      </c>
      <c r="F18" s="10">
        <f>(D18*E18)-((D18*E17)-F17)</f>
        <v>60905.5</v>
      </c>
    </row>
    <row r="19" spans="1:6" x14ac:dyDescent="0.3">
      <c r="D19" s="55">
        <v>751600</v>
      </c>
      <c r="E19" s="60">
        <v>0.37</v>
      </c>
      <c r="F19" s="10">
        <f>(D19*E19)-((D19*E18)-F18)</f>
        <v>75937.5</v>
      </c>
    </row>
    <row r="21" spans="1:6" x14ac:dyDescent="0.3">
      <c r="D21" s="15" t="s">
        <v>86</v>
      </c>
      <c r="E21" s="15"/>
      <c r="F21" s="15"/>
    </row>
    <row r="22" spans="1:6" x14ac:dyDescent="0.3">
      <c r="D22" s="10" t="s">
        <v>84</v>
      </c>
      <c r="E22" s="16" t="s">
        <v>83</v>
      </c>
      <c r="F22" s="10" t="s">
        <v>82</v>
      </c>
    </row>
    <row r="23" spans="1:6" x14ac:dyDescent="0.3">
      <c r="D23" s="55"/>
      <c r="E23" s="60">
        <v>0.1</v>
      </c>
      <c r="F23" s="10">
        <v>0</v>
      </c>
    </row>
    <row r="24" spans="1:6" x14ac:dyDescent="0.3">
      <c r="D24" s="55">
        <v>11925</v>
      </c>
      <c r="E24" s="60">
        <v>0.12</v>
      </c>
      <c r="F24" s="10">
        <f>(D24*E24)-((D24*E23)-F23)</f>
        <v>238.5</v>
      </c>
    </row>
    <row r="25" spans="1:6" x14ac:dyDescent="0.3">
      <c r="D25" s="55">
        <v>48475</v>
      </c>
      <c r="E25" s="60">
        <v>0.22</v>
      </c>
      <c r="F25" s="10">
        <f>(D25*E25)-((D25*E24)-F24)</f>
        <v>5086</v>
      </c>
    </row>
    <row r="26" spans="1:6" x14ac:dyDescent="0.3">
      <c r="D26" s="55">
        <v>103350</v>
      </c>
      <c r="E26" s="60">
        <v>0.24</v>
      </c>
      <c r="F26" s="10">
        <f>(D26*E26)-((D26*E25)-F25)</f>
        <v>7153</v>
      </c>
    </row>
    <row r="27" spans="1:6" x14ac:dyDescent="0.3">
      <c r="D27" s="55">
        <v>197300</v>
      </c>
      <c r="E27" s="60">
        <v>0.32</v>
      </c>
      <c r="F27" s="10">
        <f>(D27*E27)-((D27*E26)-F26)</f>
        <v>22937</v>
      </c>
    </row>
    <row r="28" spans="1:6" x14ac:dyDescent="0.3">
      <c r="D28" s="55">
        <v>250525</v>
      </c>
      <c r="E28" s="60">
        <v>0.35</v>
      </c>
      <c r="F28" s="10">
        <f>(D28*E28)-((D28*E27)-F27)</f>
        <v>30452.75</v>
      </c>
    </row>
    <row r="29" spans="1:6" x14ac:dyDescent="0.3">
      <c r="D29" s="55">
        <v>375800</v>
      </c>
      <c r="E29" s="60">
        <v>0.37</v>
      </c>
      <c r="F29" s="10">
        <f>(D29*E29)-((D29*E28)-F28)</f>
        <v>37968.75</v>
      </c>
    </row>
    <row r="31" spans="1:6" x14ac:dyDescent="0.3">
      <c r="D31" s="15" t="s">
        <v>85</v>
      </c>
      <c r="E31" s="15"/>
      <c r="F31" s="15"/>
    </row>
    <row r="32" spans="1:6" x14ac:dyDescent="0.3">
      <c r="D32" s="10" t="s">
        <v>84</v>
      </c>
      <c r="E32" s="16" t="s">
        <v>83</v>
      </c>
      <c r="F32" s="10" t="s">
        <v>82</v>
      </c>
    </row>
    <row r="33" spans="4:6" x14ac:dyDescent="0.3">
      <c r="D33" s="55"/>
      <c r="E33" s="60">
        <v>0.1</v>
      </c>
      <c r="F33" s="10">
        <v>0</v>
      </c>
    </row>
    <row r="34" spans="4:6" x14ac:dyDescent="0.3">
      <c r="D34" s="55">
        <v>17000</v>
      </c>
      <c r="E34" s="60">
        <v>0.12</v>
      </c>
      <c r="F34" s="10">
        <f>(D34*E34)-((D34*E33)-F33)</f>
        <v>340</v>
      </c>
    </row>
    <row r="35" spans="4:6" x14ac:dyDescent="0.3">
      <c r="D35" s="55">
        <v>64850</v>
      </c>
      <c r="E35" s="60">
        <v>0.22</v>
      </c>
      <c r="F35" s="10">
        <f>(D35*E35)-((D35*E34)-F34)</f>
        <v>6825</v>
      </c>
    </row>
    <row r="36" spans="4:6" x14ac:dyDescent="0.3">
      <c r="D36" s="55">
        <v>103350</v>
      </c>
      <c r="E36" s="60">
        <v>0.24</v>
      </c>
      <c r="F36" s="10">
        <f>(D36*E36)-((D36*E35)-F35)</f>
        <v>8892</v>
      </c>
    </row>
    <row r="37" spans="4:6" x14ac:dyDescent="0.3">
      <c r="D37" s="55">
        <v>197300</v>
      </c>
      <c r="E37" s="60">
        <v>0.32</v>
      </c>
      <c r="F37" s="10">
        <f>(D37*E37)-((D37*E36)-F36)</f>
        <v>24676</v>
      </c>
    </row>
    <row r="38" spans="4:6" x14ac:dyDescent="0.3">
      <c r="D38" s="55">
        <v>250500</v>
      </c>
      <c r="E38" s="60">
        <v>0.35</v>
      </c>
      <c r="F38" s="10">
        <f>(D38*E38)-((D38*E37)-F37)</f>
        <v>32191</v>
      </c>
    </row>
    <row r="39" spans="4:6" x14ac:dyDescent="0.3">
      <c r="D39" s="55">
        <v>626350</v>
      </c>
      <c r="E39" s="60">
        <v>0.37</v>
      </c>
      <c r="F39" s="10">
        <f>(D39*E39)-((D39*E38)-F38)</f>
        <v>44718</v>
      </c>
    </row>
  </sheetData>
  <sheetProtection sheet="1" objects="1" scenarios="1"/>
  <mergeCells count="5">
    <mergeCell ref="D1:F1"/>
    <mergeCell ref="D11:F11"/>
    <mergeCell ref="D21:F21"/>
    <mergeCell ref="D31:F31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Mortgage</vt:lpstr>
      <vt:lpstr>Selling</vt:lpstr>
      <vt:lpstr>Investing</vt:lpstr>
      <vt:lpstr>Taxes</vt:lpstr>
      <vt:lpstr>Tax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Steven Shupert</cp:lastModifiedBy>
  <dcterms:created xsi:type="dcterms:W3CDTF">2016-05-12T02:26:58Z</dcterms:created>
  <dcterms:modified xsi:type="dcterms:W3CDTF">2025-09-27T05:59:47Z</dcterms:modified>
</cp:coreProperties>
</file>